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_galeazzi\Desktop\"/>
    </mc:Choice>
  </mc:AlternateContent>
  <xr:revisionPtr revIDLastSave="0" documentId="8_{4E70E87F-780D-420A-AEE7-665CA1627C63}" xr6:coauthVersionLast="47" xr6:coauthVersionMax="47" xr10:uidLastSave="{00000000-0000-0000-0000-000000000000}"/>
  <bookViews>
    <workbookView xWindow="3810" yWindow="525" windowWidth="24915" windowHeight="8955"/>
  </bookViews>
  <sheets>
    <sheet name="DecretoNoSIGC_00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N32" i="1"/>
  <c r="M32" i="1"/>
  <c r="J32" i="1"/>
  <c r="O31" i="1"/>
  <c r="N31" i="1"/>
  <c r="M31" i="1"/>
  <c r="J31" i="1"/>
  <c r="O30" i="1"/>
  <c r="N30" i="1"/>
  <c r="M30" i="1"/>
  <c r="J30" i="1"/>
  <c r="O29" i="1"/>
  <c r="N29" i="1"/>
  <c r="M29" i="1"/>
  <c r="J29" i="1"/>
  <c r="O28" i="1"/>
  <c r="N28" i="1"/>
  <c r="M28" i="1"/>
  <c r="J28" i="1"/>
  <c r="O27" i="1"/>
  <c r="N27" i="1"/>
  <c r="M27" i="1"/>
  <c r="J27" i="1"/>
  <c r="O26" i="1"/>
  <c r="N26" i="1"/>
  <c r="M26" i="1"/>
  <c r="J26" i="1"/>
  <c r="O25" i="1"/>
  <c r="N25" i="1"/>
  <c r="M25" i="1"/>
  <c r="J25" i="1"/>
  <c r="O24" i="1"/>
  <c r="N24" i="1"/>
  <c r="M24" i="1"/>
  <c r="J24" i="1"/>
  <c r="O23" i="1"/>
  <c r="N23" i="1"/>
  <c r="M23" i="1"/>
  <c r="J23" i="1"/>
  <c r="O22" i="1"/>
  <c r="N22" i="1"/>
  <c r="M22" i="1"/>
  <c r="J22" i="1"/>
  <c r="O21" i="1"/>
  <c r="N21" i="1"/>
  <c r="M21" i="1"/>
  <c r="J21" i="1"/>
  <c r="O20" i="1"/>
  <c r="N20" i="1"/>
  <c r="M20" i="1"/>
  <c r="J20" i="1"/>
  <c r="O19" i="1"/>
  <c r="N19" i="1"/>
  <c r="M19" i="1"/>
  <c r="J19" i="1"/>
  <c r="O18" i="1"/>
  <c r="N18" i="1"/>
  <c r="M18" i="1"/>
  <c r="J18" i="1"/>
  <c r="O17" i="1"/>
  <c r="N17" i="1"/>
  <c r="M17" i="1"/>
  <c r="J17" i="1"/>
  <c r="O16" i="1"/>
  <c r="N16" i="1"/>
  <c r="M16" i="1"/>
  <c r="J16" i="1"/>
  <c r="O15" i="1"/>
  <c r="N15" i="1"/>
  <c r="M15" i="1"/>
  <c r="J15" i="1"/>
  <c r="O14" i="1"/>
  <c r="N14" i="1"/>
  <c r="M14" i="1"/>
  <c r="J14" i="1"/>
  <c r="O13" i="1"/>
  <c r="N13" i="1"/>
  <c r="M13" i="1"/>
  <c r="J13" i="1"/>
  <c r="O12" i="1"/>
  <c r="N12" i="1"/>
  <c r="M12" i="1"/>
  <c r="J12" i="1"/>
  <c r="O11" i="1"/>
  <c r="N11" i="1"/>
  <c r="M11" i="1"/>
  <c r="J11" i="1"/>
  <c r="O10" i="1"/>
  <c r="N10" i="1"/>
  <c r="M10" i="1"/>
  <c r="J10" i="1"/>
  <c r="O9" i="1"/>
  <c r="N9" i="1"/>
  <c r="M9" i="1"/>
  <c r="J9" i="1"/>
  <c r="O8" i="1"/>
  <c r="N8" i="1"/>
  <c r="M8" i="1"/>
  <c r="J8" i="1"/>
  <c r="O7" i="1"/>
  <c r="N7" i="1"/>
  <c r="M7" i="1"/>
  <c r="J7" i="1"/>
  <c r="O6" i="1"/>
  <c r="N6" i="1"/>
  <c r="M6" i="1"/>
  <c r="J6" i="1"/>
  <c r="O5" i="1"/>
  <c r="N5" i="1"/>
  <c r="M5" i="1"/>
  <c r="J5" i="1"/>
  <c r="O4" i="1"/>
  <c r="N4" i="1"/>
  <c r="M4" i="1"/>
  <c r="J4" i="1"/>
</calcChain>
</file>

<file path=xl/sharedStrings.xml><?xml version="1.0" encoding="utf-8"?>
<sst xmlns="http://schemas.openxmlformats.org/spreadsheetml/2006/main" count="461" uniqueCount="95">
  <si>
    <t>Domande in Liquidazione Decreto 1</t>
  </si>
  <si>
    <t>Organismo Pagatore</t>
  </si>
  <si>
    <t>Gruppo Interventi</t>
  </si>
  <si>
    <t>Regione</t>
  </si>
  <si>
    <t>Caa Nazionale Presentazione Domanda</t>
  </si>
  <si>
    <t>Ufficio Caa Presentazione Domanda</t>
  </si>
  <si>
    <t>Caa Nazionale detentore del fascicolo dell'azienda</t>
  </si>
  <si>
    <t>Ufficio Caa detentore del fascicolo dell'azienda</t>
  </si>
  <si>
    <t>Ente</t>
  </si>
  <si>
    <t>Campagna</t>
  </si>
  <si>
    <t>Codice Domanda</t>
  </si>
  <si>
    <t>Domanda Campione (Si/No)</t>
  </si>
  <si>
    <t>Tipologia Programmazione</t>
  </si>
  <si>
    <t>Misura PSR 2014-2020</t>
  </si>
  <si>
    <t>Intervento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</si>
  <si>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</si>
  <si>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</si>
  <si>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</si>
  <si>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</si>
  <si>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</si>
  <si>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</si>
  <si>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</si>
  <si>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Importo Totale in Elenco</t>
  </si>
  <si>
    <t>Importo in Elenco (Quota FEASR)</t>
  </si>
  <si>
    <t>Importo in Elenco (Quota Nazionale)</t>
  </si>
  <si>
    <t>Importo in Elenco (Quota Regionale)</t>
  </si>
  <si>
    <t>AGEA</t>
  </si>
  <si>
    <t>Interventi FEASR NOSIGC</t>
  </si>
  <si>
    <t>MARCHE</t>
  </si>
  <si>
    <t>IN PROPRIO</t>
  </si>
  <si>
    <t>CAA CIA</t>
  </si>
  <si>
    <t>CAA CIA - PESARO E URBINO - 007</t>
  </si>
  <si>
    <t>SERV. DEC. AGRICOLTURA E ALIMENTAZIONE - PESARO</t>
  </si>
  <si>
    <t>NO</t>
  </si>
  <si>
    <t>PSP Programmazione 2023/2027</t>
  </si>
  <si>
    <t>FLAMINIA CESANO S.R.L.</t>
  </si>
  <si>
    <t>AGEA.ASR.2025.0564680</t>
  </si>
  <si>
    <t>In Liquidazione</t>
  </si>
  <si>
    <t>Saldo</t>
  </si>
  <si>
    <t>Co-Finanziato</t>
  </si>
  <si>
    <t>CAA CIA - MACERATA - 001</t>
  </si>
  <si>
    <t>COLLI ESINI SAN VICINO SRL</t>
  </si>
  <si>
    <t>CAA COLDIRETTI S.R.L.</t>
  </si>
  <si>
    <t>CAA Coldiretti - FERMO - 001</t>
  </si>
  <si>
    <t>PICENO S. C. A R. L.</t>
  </si>
  <si>
    <t>CAA CIA - PESARO E URBINO - 002</t>
  </si>
  <si>
    <t>MONTEFELTRO SVILUPPO SOC. CONS. A R.L.</t>
  </si>
  <si>
    <t>CAA Coldiretti - MACERATA - 017</t>
  </si>
  <si>
    <t>SIBILLA - SOCIETA' CONSORTILE A RESPONSABILITA' LIMITATA</t>
  </si>
  <si>
    <t>CAA Coldiretti - PESARO E URBINO - 006</t>
  </si>
  <si>
    <t>BARTOCCI SILVANO</t>
  </si>
  <si>
    <t>AGEA.ASR.2025.0564751</t>
  </si>
  <si>
    <t>SAL</t>
  </si>
  <si>
    <t>SEVERINI DAMIANO</t>
  </si>
  <si>
    <t>CAA CIA - ANCONA - 005</t>
  </si>
  <si>
    <t>PATREGNANI FRANCESCO</t>
  </si>
  <si>
    <t>CAA CIA - PESARO E URBINO - 001</t>
  </si>
  <si>
    <t>CECCHETTI RICCARDO</t>
  </si>
  <si>
    <t>CAA Coldiretti - ANCONA - 003</t>
  </si>
  <si>
    <t>GUERRI GIOVANNI</t>
  </si>
  <si>
    <t>CAA-CAF AGRI S.R.L.</t>
  </si>
  <si>
    <t>CAA CAF AGRI - MACERATA - 224</t>
  </si>
  <si>
    <t>BALDASSARRI SIMONE</t>
  </si>
  <si>
    <t>CAA Coldiretti - MACERATA - 002</t>
  </si>
  <si>
    <t>SOPRANZETTI LEONARDO</t>
  </si>
  <si>
    <t>CAA Coldiretti - ANCONA - 002</t>
  </si>
  <si>
    <t>PIGNOCCHI MARCO</t>
  </si>
  <si>
    <t>CAA CAF AGRI - ASCOLI PICENO - 223</t>
  </si>
  <si>
    <t>BOCCIONI RANIERO</t>
  </si>
  <si>
    <t>CAA LIBERIAGRICOLTORI S.R.L</t>
  </si>
  <si>
    <t>CAA LiberiAgricoltori - MACERATA - 005</t>
  </si>
  <si>
    <t>VITA FILIPPO</t>
  </si>
  <si>
    <t>CAA Coldiretti - MACERATA - 009</t>
  </si>
  <si>
    <t>SOCIETA' AGRICOLA LE SODERE DI MOSCATELLI SEBASTIANO E ARPINI AMALIA S</t>
  </si>
  <si>
    <t>CAA Coldiretti - MACERATA - 018</t>
  </si>
  <si>
    <t>SOCIETA' AGRICOLA CUTINI DANIELE E MICHELE &amp; C. S.S</t>
  </si>
  <si>
    <t>FILINARA FARM SOCIETA' AGRICOLA SEMPLICE DI ALBANESI E CAMILLI</t>
  </si>
  <si>
    <t>CAA CIA - ASCOLI PICENO - 005</t>
  </si>
  <si>
    <t>AZIENDA AGRICOLA CALZA ANDREA E ADRIANO - SOCIETA' SEMPLICE AGRICOLA</t>
  </si>
  <si>
    <t>CAA CIA - ASCOLI PICENO - 001</t>
  </si>
  <si>
    <t>BALESTRA STEFANO</t>
  </si>
  <si>
    <t>CAA CIA - ASCOLI PICENO - 002</t>
  </si>
  <si>
    <t>BONIFAZI MATTIA</t>
  </si>
  <si>
    <t>DARBINYAN ANAHIT</t>
  </si>
  <si>
    <t>LEONI ANDREA</t>
  </si>
  <si>
    <t>PLATINETTI MATTEO</t>
  </si>
  <si>
    <t>PIRANI LORENZO</t>
  </si>
  <si>
    <t>CAA Coldiretti - ANCONA - 005</t>
  </si>
  <si>
    <t>SOCIETA'AGRICOLA F.LLI VENNARUCCI DI VENNARUCCI GIACOMO E VALERIO SOC.</t>
  </si>
  <si>
    <t>CAA AGRISERVIZI S.R.L.</t>
  </si>
  <si>
    <t>CAA AGRISERVIZI - LATINA - 001</t>
  </si>
  <si>
    <t>CANDELLORI FEDERICA</t>
  </si>
  <si>
    <t>CAA Coldiretti - ANCONA - 008</t>
  </si>
  <si>
    <t>MENGONI VALENTINA</t>
  </si>
  <si>
    <t>OCCHIODORO ALESSIO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</si>
</sst>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Font="1"/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14" fontId="19" fillId="0" borderId="10" xfId="0" applyNumberFormat="1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tabSelected="1" workbookViewId="0">
      <selection sqref="A1:Y1"/>
    </sheetView>
  </sheetViews>
  <sheetFormatPr defaultRowHeight="15" x14ac:dyDescent="0.25"/>
  <cols>
    <col min="1" max="1" width="15.5703125" style="1" bestFit="1" customWidth="1"/>
    <col min="2" max="2" width="20" style="1" bestFit="1" customWidth="1"/>
    <col min="3" max="3" width="7.28515625" style="1" bestFit="1" customWidth="1"/>
    <col min="4" max="4" width="29.140625" style="1" bestFit="1" customWidth="1"/>
    <col min="5" max="5" width="26.85546875" style="1" bestFit="1" customWidth="1"/>
    <col min="6" max="6" width="36.5703125" style="1" bestFit="1" customWidth="1"/>
    <col min="7" max="7" width="34.85546875" style="1" bestFit="1" customWidth="1"/>
    <col min="8" max="8" width="36.5703125" style="1" bestFit="1" customWidth="1"/>
    <col min="9" max="9" width="8.42578125" style="1" bestFit="1" customWidth="1"/>
    <col min="10" max="10" width="12.85546875" style="1" bestFit="1" customWidth="1"/>
    <col min="11" max="11" width="21.140625" style="1" bestFit="1" customWidth="1"/>
    <col min="12" max="12" width="25.5703125" style="1" bestFit="1" customWidth="1"/>
    <col min="13" max="13" width="17" style="1" bestFit="1" customWidth="1"/>
    <col min="14" max="14" width="8.28515625" style="1" bestFit="1" customWidth="1"/>
    <col min="15" max="15" width="4.42578125" style="1" bestFit="1" customWidth="1"/>
    <col min="16" max="16" width="36.5703125" style="1" bestFit="1" customWidth="1"/>
    <col min="17" max="17" width="18.85546875" style="1" bestFit="1" customWidth="1"/>
    <col min="18" max="18" width="23" style="1" bestFit="1" customWidth="1"/>
    <col min="19" max="19" width="16.28515625" style="1" bestFit="1" customWidth="1"/>
    <col min="20" max="20" width="17.85546875" style="1" bestFit="1" customWidth="1"/>
    <col min="21" max="21" width="20.28515625" style="1" bestFit="1" customWidth="1"/>
    <col min="22" max="22" width="18.42578125" style="1" bestFit="1" customWidth="1"/>
    <col min="23" max="23" width="24.5703125" style="1" bestFit="1" customWidth="1"/>
    <col min="24" max="25" width="27.140625" style="1" bestFit="1" customWidth="1"/>
    <col min="26" max="16384" width="9.140625" style="1"/>
  </cols>
  <sheetData>
    <row r="1" spans="1:2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8"/>
    </row>
    <row r="2" spans="1:25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</row>
    <row r="3" spans="1:25" ht="24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</row>
    <row r="4" spans="1:25" ht="24.75" x14ac:dyDescent="0.25">
      <c r="A4" s="3" t="s">
        <v>26</v>
      </c>
      <c r="B4" s="3" t="s">
        <v>27</v>
      </c>
      <c r="C4" s="3" t="s">
        <v>28</v>
      </c>
      <c r="D4" s="3" t="s">
        <v>29</v>
      </c>
      <c r="E4" s="3" t="s">
        <v>29</v>
      </c>
      <c r="F4" s="3" t="s">
        <v>30</v>
      </c>
      <c r="G4" s="3" t="s">
        <v>31</v>
      </c>
      <c r="H4" s="3" t="s">
        <v>32</v>
      </c>
      <c r="I4" s="3">
        <v>2023</v>
      </c>
      <c r="J4" s="3" t="str">
        <f>CONCATENATE("54850001014")</f>
        <v>54850001014</v>
      </c>
      <c r="K4" s="3" t="s">
        <v>33</v>
      </c>
      <c r="L4" s="3" t="s">
        <v>34</v>
      </c>
      <c r="M4" s="3" t="str">
        <f t="shared" ref="M4:M32" si="0">CONCATENATE("")</f>
        <v/>
      </c>
      <c r="N4" s="3" t="str">
        <f>CONCATENATE("SRG05")</f>
        <v>SRG05</v>
      </c>
      <c r="O4" s="3" t="str">
        <f>CONCATENATE("01377760416")</f>
        <v>01377760416</v>
      </c>
      <c r="P4" s="3" t="s">
        <v>35</v>
      </c>
      <c r="Q4" s="3" t="s">
        <v>36</v>
      </c>
      <c r="R4" s="4">
        <v>45775</v>
      </c>
      <c r="S4" s="3" t="s">
        <v>37</v>
      </c>
      <c r="T4" s="3" t="s">
        <v>38</v>
      </c>
      <c r="U4" s="3" t="s">
        <v>39</v>
      </c>
      <c r="V4" s="5">
        <v>27057.08</v>
      </c>
      <c r="W4" s="5">
        <v>11499.26</v>
      </c>
      <c r="X4" s="5">
        <v>10890.47</v>
      </c>
      <c r="Y4" s="5">
        <v>4667.3500000000004</v>
      </c>
    </row>
    <row r="5" spans="1:25" ht="24.75" x14ac:dyDescent="0.25">
      <c r="A5" s="3" t="s">
        <v>26</v>
      </c>
      <c r="B5" s="3" t="s">
        <v>27</v>
      </c>
      <c r="C5" s="3" t="s">
        <v>28</v>
      </c>
      <c r="D5" s="3" t="s">
        <v>29</v>
      </c>
      <c r="E5" s="3" t="s">
        <v>29</v>
      </c>
      <c r="F5" s="3" t="s">
        <v>30</v>
      </c>
      <c r="G5" s="3" t="s">
        <v>40</v>
      </c>
      <c r="H5" s="3" t="s">
        <v>32</v>
      </c>
      <c r="I5" s="3">
        <v>2023</v>
      </c>
      <c r="J5" s="3" t="str">
        <f>CONCATENATE("54850001030")</f>
        <v>54850001030</v>
      </c>
      <c r="K5" s="3" t="s">
        <v>33</v>
      </c>
      <c r="L5" s="3" t="s">
        <v>34</v>
      </c>
      <c r="M5" s="3" t="str">
        <f t="shared" si="0"/>
        <v/>
      </c>
      <c r="N5" s="3" t="str">
        <f>CONCATENATE("SRG05")</f>
        <v>SRG05</v>
      </c>
      <c r="O5" s="3" t="str">
        <f>CONCATENATE("01119560439")</f>
        <v>01119560439</v>
      </c>
      <c r="P5" s="3" t="s">
        <v>41</v>
      </c>
      <c r="Q5" s="3" t="s">
        <v>36</v>
      </c>
      <c r="R5" s="4">
        <v>45775</v>
      </c>
      <c r="S5" s="3" t="s">
        <v>37</v>
      </c>
      <c r="T5" s="3" t="s">
        <v>38</v>
      </c>
      <c r="U5" s="3" t="s">
        <v>39</v>
      </c>
      <c r="V5" s="5">
        <v>30000</v>
      </c>
      <c r="W5" s="5">
        <v>12750</v>
      </c>
      <c r="X5" s="5">
        <v>12075</v>
      </c>
      <c r="Y5" s="5">
        <v>5175</v>
      </c>
    </row>
    <row r="6" spans="1:25" ht="24.75" x14ac:dyDescent="0.25">
      <c r="A6" s="3" t="s">
        <v>26</v>
      </c>
      <c r="B6" s="3" t="s">
        <v>27</v>
      </c>
      <c r="C6" s="3" t="s">
        <v>28</v>
      </c>
      <c r="D6" s="3" t="s">
        <v>29</v>
      </c>
      <c r="E6" s="3" t="s">
        <v>29</v>
      </c>
      <c r="F6" s="3" t="s">
        <v>42</v>
      </c>
      <c r="G6" s="3" t="s">
        <v>43</v>
      </c>
      <c r="H6" s="3" t="s">
        <v>32</v>
      </c>
      <c r="I6" s="3">
        <v>2023</v>
      </c>
      <c r="J6" s="3" t="str">
        <f>CONCATENATE("54850001006")</f>
        <v>54850001006</v>
      </c>
      <c r="K6" s="3" t="s">
        <v>33</v>
      </c>
      <c r="L6" s="3" t="s">
        <v>34</v>
      </c>
      <c r="M6" s="3" t="str">
        <f t="shared" si="0"/>
        <v/>
      </c>
      <c r="N6" s="3" t="str">
        <f>CONCATENATE("SRG05")</f>
        <v>SRG05</v>
      </c>
      <c r="O6" s="3" t="str">
        <f>CONCATENATE("01502360447")</f>
        <v>01502360447</v>
      </c>
      <c r="P6" s="3" t="s">
        <v>44</v>
      </c>
      <c r="Q6" s="3" t="s">
        <v>36</v>
      </c>
      <c r="R6" s="4">
        <v>45775</v>
      </c>
      <c r="S6" s="3" t="s">
        <v>37</v>
      </c>
      <c r="T6" s="3" t="s">
        <v>38</v>
      </c>
      <c r="U6" s="3" t="s">
        <v>39</v>
      </c>
      <c r="V6" s="5">
        <v>30000</v>
      </c>
      <c r="W6" s="5">
        <v>12750</v>
      </c>
      <c r="X6" s="5">
        <v>12075</v>
      </c>
      <c r="Y6" s="5">
        <v>5175</v>
      </c>
    </row>
    <row r="7" spans="1:25" ht="24.7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29</v>
      </c>
      <c r="F7" s="3" t="s">
        <v>30</v>
      </c>
      <c r="G7" s="3" t="s">
        <v>45</v>
      </c>
      <c r="H7" s="3" t="s">
        <v>32</v>
      </c>
      <c r="I7" s="3">
        <v>2023</v>
      </c>
      <c r="J7" s="3" t="str">
        <f>CONCATENATE("54850000941")</f>
        <v>54850000941</v>
      </c>
      <c r="K7" s="3" t="s">
        <v>33</v>
      </c>
      <c r="L7" s="3" t="s">
        <v>34</v>
      </c>
      <c r="M7" s="3" t="str">
        <f t="shared" si="0"/>
        <v/>
      </c>
      <c r="N7" s="3" t="str">
        <f>CONCATENATE("SRG05")</f>
        <v>SRG05</v>
      </c>
      <c r="O7" s="3" t="str">
        <f>CONCATENATE("01377860414")</f>
        <v>01377860414</v>
      </c>
      <c r="P7" s="3" t="s">
        <v>46</v>
      </c>
      <c r="Q7" s="3" t="s">
        <v>36</v>
      </c>
      <c r="R7" s="4">
        <v>45775</v>
      </c>
      <c r="S7" s="3" t="s">
        <v>37</v>
      </c>
      <c r="T7" s="3" t="s">
        <v>38</v>
      </c>
      <c r="U7" s="3" t="s">
        <v>39</v>
      </c>
      <c r="V7" s="5">
        <v>29962.85</v>
      </c>
      <c r="W7" s="5">
        <v>12734.21</v>
      </c>
      <c r="X7" s="5">
        <v>12060.05</v>
      </c>
      <c r="Y7" s="5">
        <v>5168.59</v>
      </c>
    </row>
    <row r="8" spans="1:25" ht="24.75" x14ac:dyDescent="0.25">
      <c r="A8" s="3" t="s">
        <v>26</v>
      </c>
      <c r="B8" s="3" t="s">
        <v>27</v>
      </c>
      <c r="C8" s="3" t="s">
        <v>28</v>
      </c>
      <c r="D8" s="3" t="s">
        <v>29</v>
      </c>
      <c r="E8" s="3" t="s">
        <v>29</v>
      </c>
      <c r="F8" s="3" t="s">
        <v>42</v>
      </c>
      <c r="G8" s="3" t="s">
        <v>47</v>
      </c>
      <c r="H8" s="3" t="s">
        <v>32</v>
      </c>
      <c r="I8" s="3">
        <v>2023</v>
      </c>
      <c r="J8" s="3" t="str">
        <f>CONCATENATE("54850000933")</f>
        <v>54850000933</v>
      </c>
      <c r="K8" s="3" t="s">
        <v>33</v>
      </c>
      <c r="L8" s="3" t="s">
        <v>34</v>
      </c>
      <c r="M8" s="3" t="str">
        <f t="shared" si="0"/>
        <v/>
      </c>
      <c r="N8" s="3" t="str">
        <f>CONCATENATE("SRG05")</f>
        <v>SRG05</v>
      </c>
      <c r="O8" s="3" t="str">
        <f>CONCATENATE("01451540437")</f>
        <v>01451540437</v>
      </c>
      <c r="P8" s="3" t="s">
        <v>48</v>
      </c>
      <c r="Q8" s="3" t="s">
        <v>36</v>
      </c>
      <c r="R8" s="4">
        <v>45775</v>
      </c>
      <c r="S8" s="3" t="s">
        <v>37</v>
      </c>
      <c r="T8" s="3" t="s">
        <v>38</v>
      </c>
      <c r="U8" s="3" t="s">
        <v>39</v>
      </c>
      <c r="V8" s="5">
        <v>11857.07</v>
      </c>
      <c r="W8" s="5">
        <v>5039.25</v>
      </c>
      <c r="X8" s="5">
        <v>4772.47</v>
      </c>
      <c r="Y8" s="5">
        <v>2045.35</v>
      </c>
    </row>
    <row r="9" spans="1:25" ht="24.75" x14ac:dyDescent="0.25">
      <c r="A9" s="3" t="s">
        <v>26</v>
      </c>
      <c r="B9" s="3" t="s">
        <v>27</v>
      </c>
      <c r="C9" s="3" t="s">
        <v>28</v>
      </c>
      <c r="D9" s="3" t="s">
        <v>29</v>
      </c>
      <c r="E9" s="3" t="s">
        <v>29</v>
      </c>
      <c r="F9" s="3" t="s">
        <v>42</v>
      </c>
      <c r="G9" s="3" t="s">
        <v>49</v>
      </c>
      <c r="H9" s="3" t="s">
        <v>32</v>
      </c>
      <c r="I9" s="3">
        <v>2023</v>
      </c>
      <c r="J9" s="3" t="str">
        <f>CONCATENATE("54850005791")</f>
        <v>54850005791</v>
      </c>
      <c r="K9" s="3" t="s">
        <v>33</v>
      </c>
      <c r="L9" s="3" t="s">
        <v>34</v>
      </c>
      <c r="M9" s="3" t="str">
        <f t="shared" si="0"/>
        <v/>
      </c>
      <c r="N9" s="3" t="str">
        <f t="shared" ref="N9:N32" si="1">CONCATENATE("SRE01")</f>
        <v>SRE01</v>
      </c>
      <c r="O9" s="3" t="str">
        <f>CONCATENATE("BRTSVN84C26D488A")</f>
        <v>BRTSVN84C26D488A</v>
      </c>
      <c r="P9" s="3" t="s">
        <v>50</v>
      </c>
      <c r="Q9" s="3" t="s">
        <v>51</v>
      </c>
      <c r="R9" s="4">
        <v>45775</v>
      </c>
      <c r="S9" s="3" t="s">
        <v>37</v>
      </c>
      <c r="T9" s="3" t="s">
        <v>52</v>
      </c>
      <c r="U9" s="3" t="s">
        <v>39</v>
      </c>
      <c r="V9" s="5">
        <v>24500</v>
      </c>
      <c r="W9" s="5">
        <v>10412.5</v>
      </c>
      <c r="X9" s="5">
        <v>9861.25</v>
      </c>
      <c r="Y9" s="5">
        <v>4226.25</v>
      </c>
    </row>
    <row r="10" spans="1:25" ht="24.75" x14ac:dyDescent="0.25">
      <c r="A10" s="3" t="s">
        <v>26</v>
      </c>
      <c r="B10" s="3" t="s">
        <v>27</v>
      </c>
      <c r="C10" s="3" t="s">
        <v>28</v>
      </c>
      <c r="D10" s="3" t="s">
        <v>29</v>
      </c>
      <c r="E10" s="3" t="s">
        <v>29</v>
      </c>
      <c r="F10" s="3" t="s">
        <v>42</v>
      </c>
      <c r="G10" s="3" t="s">
        <v>47</v>
      </c>
      <c r="H10" s="3" t="s">
        <v>32</v>
      </c>
      <c r="I10" s="3">
        <v>2023</v>
      </c>
      <c r="J10" s="3" t="str">
        <f>CONCATENATE("54850005817")</f>
        <v>54850005817</v>
      </c>
      <c r="K10" s="3" t="s">
        <v>33</v>
      </c>
      <c r="L10" s="3" t="s">
        <v>34</v>
      </c>
      <c r="M10" s="3" t="str">
        <f t="shared" si="0"/>
        <v/>
      </c>
      <c r="N10" s="3" t="str">
        <f t="shared" si="1"/>
        <v>SRE01</v>
      </c>
      <c r="O10" s="3" t="str">
        <f>CONCATENATE("SVRDMN00L12E783S")</f>
        <v>SVRDMN00L12E783S</v>
      </c>
      <c r="P10" s="3" t="s">
        <v>53</v>
      </c>
      <c r="Q10" s="3" t="s">
        <v>51</v>
      </c>
      <c r="R10" s="4">
        <v>45775</v>
      </c>
      <c r="S10" s="3" t="s">
        <v>37</v>
      </c>
      <c r="T10" s="3" t="s">
        <v>52</v>
      </c>
      <c r="U10" s="3" t="s">
        <v>39</v>
      </c>
      <c r="V10" s="5">
        <v>35000</v>
      </c>
      <c r="W10" s="5">
        <v>14875</v>
      </c>
      <c r="X10" s="5">
        <v>14087.5</v>
      </c>
      <c r="Y10" s="5">
        <v>6037.5</v>
      </c>
    </row>
    <row r="11" spans="1:25" ht="24.75" x14ac:dyDescent="0.25">
      <c r="A11" s="3" t="s">
        <v>26</v>
      </c>
      <c r="B11" s="3" t="s">
        <v>27</v>
      </c>
      <c r="C11" s="3" t="s">
        <v>28</v>
      </c>
      <c r="D11" s="3" t="s">
        <v>29</v>
      </c>
      <c r="E11" s="3" t="s">
        <v>29</v>
      </c>
      <c r="F11" s="3" t="s">
        <v>30</v>
      </c>
      <c r="G11" s="3" t="s">
        <v>54</v>
      </c>
      <c r="H11" s="3" t="s">
        <v>32</v>
      </c>
      <c r="I11" s="3">
        <v>2023</v>
      </c>
      <c r="J11" s="3" t="str">
        <f>CONCATENATE("54850005742")</f>
        <v>54850005742</v>
      </c>
      <c r="K11" s="3" t="s">
        <v>33</v>
      </c>
      <c r="L11" s="3" t="s">
        <v>34</v>
      </c>
      <c r="M11" s="3" t="str">
        <f t="shared" si="0"/>
        <v/>
      </c>
      <c r="N11" s="3" t="str">
        <f t="shared" si="1"/>
        <v>SRE01</v>
      </c>
      <c r="O11" s="3" t="str">
        <f>CONCATENATE("PTRFNC93S20I608I")</f>
        <v>PTRFNC93S20I608I</v>
      </c>
      <c r="P11" s="3" t="s">
        <v>55</v>
      </c>
      <c r="Q11" s="3" t="s">
        <v>51</v>
      </c>
      <c r="R11" s="4">
        <v>45775</v>
      </c>
      <c r="S11" s="3" t="s">
        <v>37</v>
      </c>
      <c r="T11" s="3" t="s">
        <v>52</v>
      </c>
      <c r="U11" s="3" t="s">
        <v>39</v>
      </c>
      <c r="V11" s="5">
        <v>35000</v>
      </c>
      <c r="W11" s="5">
        <v>14875</v>
      </c>
      <c r="X11" s="5">
        <v>14087.5</v>
      </c>
      <c r="Y11" s="5">
        <v>6037.5</v>
      </c>
    </row>
    <row r="12" spans="1:25" ht="24.75" x14ac:dyDescent="0.25">
      <c r="A12" s="3" t="s">
        <v>26</v>
      </c>
      <c r="B12" s="3" t="s">
        <v>27</v>
      </c>
      <c r="C12" s="3" t="s">
        <v>28</v>
      </c>
      <c r="D12" s="3" t="s">
        <v>29</v>
      </c>
      <c r="E12" s="3" t="s">
        <v>29</v>
      </c>
      <c r="F12" s="3" t="s">
        <v>30</v>
      </c>
      <c r="G12" s="3" t="s">
        <v>56</v>
      </c>
      <c r="H12" s="3" t="s">
        <v>32</v>
      </c>
      <c r="I12" s="3">
        <v>2023</v>
      </c>
      <c r="J12" s="3" t="str">
        <f>CONCATENATE("54850005833")</f>
        <v>54850005833</v>
      </c>
      <c r="K12" s="3" t="s">
        <v>33</v>
      </c>
      <c r="L12" s="3" t="s">
        <v>34</v>
      </c>
      <c r="M12" s="3" t="str">
        <f t="shared" si="0"/>
        <v/>
      </c>
      <c r="N12" s="3" t="str">
        <f t="shared" si="1"/>
        <v>SRE01</v>
      </c>
      <c r="O12" s="3" t="str">
        <f>CONCATENATE("CCCRCR96E23G479J")</f>
        <v>CCCRCR96E23G479J</v>
      </c>
      <c r="P12" s="3" t="s">
        <v>57</v>
      </c>
      <c r="Q12" s="3" t="s">
        <v>51</v>
      </c>
      <c r="R12" s="4">
        <v>45775</v>
      </c>
      <c r="S12" s="3" t="s">
        <v>37</v>
      </c>
      <c r="T12" s="3" t="s">
        <v>52</v>
      </c>
      <c r="U12" s="3" t="s">
        <v>39</v>
      </c>
      <c r="V12" s="5">
        <v>24500</v>
      </c>
      <c r="W12" s="5">
        <v>10412.5</v>
      </c>
      <c r="X12" s="5">
        <v>9861.25</v>
      </c>
      <c r="Y12" s="5">
        <v>4226.25</v>
      </c>
    </row>
    <row r="13" spans="1:25" ht="24.75" x14ac:dyDescent="0.25">
      <c r="A13" s="3" t="s">
        <v>26</v>
      </c>
      <c r="B13" s="3" t="s">
        <v>27</v>
      </c>
      <c r="C13" s="3" t="s">
        <v>28</v>
      </c>
      <c r="D13" s="3" t="s">
        <v>29</v>
      </c>
      <c r="E13" s="3" t="s">
        <v>29</v>
      </c>
      <c r="F13" s="3" t="s">
        <v>42</v>
      </c>
      <c r="G13" s="3" t="s">
        <v>58</v>
      </c>
      <c r="H13" s="3" t="s">
        <v>32</v>
      </c>
      <c r="I13" s="3">
        <v>2023</v>
      </c>
      <c r="J13" s="3" t="str">
        <f>CONCATENATE("54850005759")</f>
        <v>54850005759</v>
      </c>
      <c r="K13" s="3" t="s">
        <v>33</v>
      </c>
      <c r="L13" s="3" t="s">
        <v>34</v>
      </c>
      <c r="M13" s="3" t="str">
        <f t="shared" si="0"/>
        <v/>
      </c>
      <c r="N13" s="3" t="str">
        <f t="shared" si="1"/>
        <v>SRE01</v>
      </c>
      <c r="O13" s="3" t="str">
        <f>CONCATENATE("GRRGNN03R15E388N")</f>
        <v>GRRGNN03R15E388N</v>
      </c>
      <c r="P13" s="3" t="s">
        <v>59</v>
      </c>
      <c r="Q13" s="3" t="s">
        <v>51</v>
      </c>
      <c r="R13" s="4">
        <v>45775</v>
      </c>
      <c r="S13" s="3" t="s">
        <v>37</v>
      </c>
      <c r="T13" s="3" t="s">
        <v>52</v>
      </c>
      <c r="U13" s="3" t="s">
        <v>39</v>
      </c>
      <c r="V13" s="5">
        <v>24500</v>
      </c>
      <c r="W13" s="5">
        <v>10412.5</v>
      </c>
      <c r="X13" s="5">
        <v>9861.25</v>
      </c>
      <c r="Y13" s="5">
        <v>4226.25</v>
      </c>
    </row>
    <row r="14" spans="1:25" ht="24.75" x14ac:dyDescent="0.25">
      <c r="A14" s="3" t="s">
        <v>26</v>
      </c>
      <c r="B14" s="3" t="s">
        <v>27</v>
      </c>
      <c r="C14" s="3" t="s">
        <v>28</v>
      </c>
      <c r="D14" s="3" t="s">
        <v>29</v>
      </c>
      <c r="E14" s="3" t="s">
        <v>29</v>
      </c>
      <c r="F14" s="3" t="s">
        <v>60</v>
      </c>
      <c r="G14" s="3" t="s">
        <v>61</v>
      </c>
      <c r="H14" s="3" t="s">
        <v>32</v>
      </c>
      <c r="I14" s="3">
        <v>2023</v>
      </c>
      <c r="J14" s="3" t="str">
        <f>CONCATENATE("54850005593")</f>
        <v>54850005593</v>
      </c>
      <c r="K14" s="3" t="s">
        <v>33</v>
      </c>
      <c r="L14" s="3" t="s">
        <v>34</v>
      </c>
      <c r="M14" s="3" t="str">
        <f t="shared" si="0"/>
        <v/>
      </c>
      <c r="N14" s="3" t="str">
        <f t="shared" si="1"/>
        <v>SRE01</v>
      </c>
      <c r="O14" s="3" t="str">
        <f>CONCATENATE("BLDSMN83E01H211H")</f>
        <v>BLDSMN83E01H211H</v>
      </c>
      <c r="P14" s="3" t="s">
        <v>62</v>
      </c>
      <c r="Q14" s="3" t="s">
        <v>51</v>
      </c>
      <c r="R14" s="4">
        <v>45775</v>
      </c>
      <c r="S14" s="3" t="s">
        <v>37</v>
      </c>
      <c r="T14" s="3" t="s">
        <v>52</v>
      </c>
      <c r="U14" s="3" t="s">
        <v>39</v>
      </c>
      <c r="V14" s="5">
        <v>24500</v>
      </c>
      <c r="W14" s="5">
        <v>10412.5</v>
      </c>
      <c r="X14" s="5">
        <v>9861.25</v>
      </c>
      <c r="Y14" s="5">
        <v>4226.25</v>
      </c>
    </row>
    <row r="15" spans="1:25" ht="24.75" x14ac:dyDescent="0.25">
      <c r="A15" s="3" t="s">
        <v>26</v>
      </c>
      <c r="B15" s="3" t="s">
        <v>27</v>
      </c>
      <c r="C15" s="3" t="s">
        <v>28</v>
      </c>
      <c r="D15" s="3" t="s">
        <v>29</v>
      </c>
      <c r="E15" s="3" t="s">
        <v>29</v>
      </c>
      <c r="F15" s="3" t="s">
        <v>42</v>
      </c>
      <c r="G15" s="3" t="s">
        <v>63</v>
      </c>
      <c r="H15" s="3" t="s">
        <v>32</v>
      </c>
      <c r="I15" s="3">
        <v>2023</v>
      </c>
      <c r="J15" s="3" t="str">
        <f>CONCATENATE("54850005825")</f>
        <v>54850005825</v>
      </c>
      <c r="K15" s="3" t="s">
        <v>33</v>
      </c>
      <c r="L15" s="3" t="s">
        <v>34</v>
      </c>
      <c r="M15" s="3" t="str">
        <f t="shared" si="0"/>
        <v/>
      </c>
      <c r="N15" s="3" t="str">
        <f t="shared" si="1"/>
        <v>SRE01</v>
      </c>
      <c r="O15" s="3" t="str">
        <f>CONCATENATE("SPRLRD94L03E388B")</f>
        <v>SPRLRD94L03E388B</v>
      </c>
      <c r="P15" s="3" t="s">
        <v>64</v>
      </c>
      <c r="Q15" s="3" t="s">
        <v>51</v>
      </c>
      <c r="R15" s="4">
        <v>45775</v>
      </c>
      <c r="S15" s="3" t="s">
        <v>37</v>
      </c>
      <c r="T15" s="3" t="s">
        <v>52</v>
      </c>
      <c r="U15" s="3" t="s">
        <v>39</v>
      </c>
      <c r="V15" s="5">
        <v>35000</v>
      </c>
      <c r="W15" s="5">
        <v>14875</v>
      </c>
      <c r="X15" s="5">
        <v>14087.5</v>
      </c>
      <c r="Y15" s="5">
        <v>6037.5</v>
      </c>
    </row>
    <row r="16" spans="1:25" ht="24.75" x14ac:dyDescent="0.25">
      <c r="A16" s="3" t="s">
        <v>26</v>
      </c>
      <c r="B16" s="3" t="s">
        <v>27</v>
      </c>
      <c r="C16" s="3" t="s">
        <v>28</v>
      </c>
      <c r="D16" s="3" t="s">
        <v>29</v>
      </c>
      <c r="E16" s="3" t="s">
        <v>29</v>
      </c>
      <c r="F16" s="3" t="s">
        <v>42</v>
      </c>
      <c r="G16" s="3" t="s">
        <v>65</v>
      </c>
      <c r="H16" s="3" t="s">
        <v>32</v>
      </c>
      <c r="I16" s="3">
        <v>2023</v>
      </c>
      <c r="J16" s="3" t="str">
        <f>CONCATENATE("54850005585")</f>
        <v>54850005585</v>
      </c>
      <c r="K16" s="3" t="s">
        <v>33</v>
      </c>
      <c r="L16" s="3" t="s">
        <v>34</v>
      </c>
      <c r="M16" s="3" t="str">
        <f t="shared" si="0"/>
        <v/>
      </c>
      <c r="N16" s="3" t="str">
        <f t="shared" si="1"/>
        <v>SRE01</v>
      </c>
      <c r="O16" s="3" t="str">
        <f>CONCATENATE("PGNMRC98C09A271O")</f>
        <v>PGNMRC98C09A271O</v>
      </c>
      <c r="P16" s="3" t="s">
        <v>66</v>
      </c>
      <c r="Q16" s="3" t="s">
        <v>51</v>
      </c>
      <c r="R16" s="4">
        <v>45775</v>
      </c>
      <c r="S16" s="3" t="s">
        <v>37</v>
      </c>
      <c r="T16" s="3" t="s">
        <v>52</v>
      </c>
      <c r="U16" s="3" t="s">
        <v>39</v>
      </c>
      <c r="V16" s="5">
        <v>35000</v>
      </c>
      <c r="W16" s="5">
        <v>14875</v>
      </c>
      <c r="X16" s="5">
        <v>14087.5</v>
      </c>
      <c r="Y16" s="5">
        <v>6037.5</v>
      </c>
    </row>
    <row r="17" spans="1:25" ht="24.75" x14ac:dyDescent="0.25">
      <c r="A17" s="3" t="s">
        <v>26</v>
      </c>
      <c r="B17" s="3" t="s">
        <v>27</v>
      </c>
      <c r="C17" s="3" t="s">
        <v>28</v>
      </c>
      <c r="D17" s="3" t="s">
        <v>29</v>
      </c>
      <c r="E17" s="3" t="s">
        <v>29</v>
      </c>
      <c r="F17" s="3" t="s">
        <v>60</v>
      </c>
      <c r="G17" s="3" t="s">
        <v>67</v>
      </c>
      <c r="H17" s="3" t="s">
        <v>32</v>
      </c>
      <c r="I17" s="3">
        <v>2023</v>
      </c>
      <c r="J17" s="3" t="str">
        <f>CONCATENATE("54850005726")</f>
        <v>54850005726</v>
      </c>
      <c r="K17" s="3" t="s">
        <v>33</v>
      </c>
      <c r="L17" s="3" t="s">
        <v>34</v>
      </c>
      <c r="M17" s="3" t="str">
        <f t="shared" si="0"/>
        <v/>
      </c>
      <c r="N17" s="3" t="str">
        <f t="shared" si="1"/>
        <v>SRE01</v>
      </c>
      <c r="O17" s="3" t="str">
        <f>CONCATENATE("BCCRNR84H11E783I")</f>
        <v>BCCRNR84H11E783I</v>
      </c>
      <c r="P17" s="3" t="s">
        <v>68</v>
      </c>
      <c r="Q17" s="3" t="s">
        <v>51</v>
      </c>
      <c r="R17" s="4">
        <v>45775</v>
      </c>
      <c r="S17" s="3" t="s">
        <v>37</v>
      </c>
      <c r="T17" s="3" t="s">
        <v>52</v>
      </c>
      <c r="U17" s="3" t="s">
        <v>39</v>
      </c>
      <c r="V17" s="5">
        <v>35000</v>
      </c>
      <c r="W17" s="5">
        <v>14875</v>
      </c>
      <c r="X17" s="5">
        <v>14087.5</v>
      </c>
      <c r="Y17" s="5">
        <v>6037.5</v>
      </c>
    </row>
    <row r="18" spans="1:25" ht="60.75" x14ac:dyDescent="0.25">
      <c r="A18" s="3" t="s">
        <v>26</v>
      </c>
      <c r="B18" s="3" t="s">
        <v>27</v>
      </c>
      <c r="C18" s="3" t="s">
        <v>28</v>
      </c>
      <c r="D18" s="3" t="s">
        <v>29</v>
      </c>
      <c r="E18" s="3" t="s">
        <v>29</v>
      </c>
      <c r="F18" s="3" t="s">
        <v>69</v>
      </c>
      <c r="G18" s="3" t="s">
        <v>70</v>
      </c>
      <c r="H18" s="3" t="s">
        <v>32</v>
      </c>
      <c r="I18" s="3">
        <v>2023</v>
      </c>
      <c r="J18" s="3" t="str">
        <f>CONCATENATE("54850005841")</f>
        <v>54850005841</v>
      </c>
      <c r="K18" s="3" t="s">
        <v>33</v>
      </c>
      <c r="L18" s="3" t="s">
        <v>34</v>
      </c>
      <c r="M18" s="3" t="str">
        <f t="shared" si="0"/>
        <v/>
      </c>
      <c r="N18" s="3" t="str">
        <f t="shared" si="1"/>
        <v>SRE01</v>
      </c>
      <c r="O18" s="3" t="str">
        <f>CONCATENATE("VTIFPP90S08E783D")</f>
        <v>VTIFPP90S08E783D</v>
      </c>
      <c r="P18" s="3" t="s">
        <v>71</v>
      </c>
      <c r="Q18" s="3" t="s">
        <v>51</v>
      </c>
      <c r="R18" s="4">
        <v>45775</v>
      </c>
      <c r="S18" s="3" t="s">
        <v>37</v>
      </c>
      <c r="T18" s="3" t="s">
        <v>52</v>
      </c>
      <c r="U18" s="3" t="s">
        <v>39</v>
      </c>
      <c r="V18" s="5">
        <v>24500</v>
      </c>
      <c r="W18" s="5">
        <v>10412.5</v>
      </c>
      <c r="X18" s="5">
        <v>9861.25</v>
      </c>
      <c r="Y18" s="5">
        <v>4226.25</v>
      </c>
    </row>
    <row r="19" spans="1:25" ht="36.75" x14ac:dyDescent="0.25">
      <c r="A19" s="3" t="s">
        <v>26</v>
      </c>
      <c r="B19" s="3" t="s">
        <v>27</v>
      </c>
      <c r="C19" s="3" t="s">
        <v>28</v>
      </c>
      <c r="D19" s="3" t="s">
        <v>29</v>
      </c>
      <c r="E19" s="3" t="s">
        <v>29</v>
      </c>
      <c r="F19" s="3" t="s">
        <v>42</v>
      </c>
      <c r="G19" s="3" t="s">
        <v>72</v>
      </c>
      <c r="H19" s="3" t="s">
        <v>32</v>
      </c>
      <c r="I19" s="3">
        <v>2023</v>
      </c>
      <c r="J19" s="3" t="str">
        <f>CONCATENATE("54850005544")</f>
        <v>54850005544</v>
      </c>
      <c r="K19" s="3" t="s">
        <v>33</v>
      </c>
      <c r="L19" s="3" t="s">
        <v>34</v>
      </c>
      <c r="M19" s="3" t="str">
        <f t="shared" si="0"/>
        <v/>
      </c>
      <c r="N19" s="3" t="str">
        <f t="shared" si="1"/>
        <v>SRE01</v>
      </c>
      <c r="O19" s="3" t="str">
        <f>CONCATENATE("01104210438")</f>
        <v>01104210438</v>
      </c>
      <c r="P19" s="3" t="s">
        <v>73</v>
      </c>
      <c r="Q19" s="3" t="s">
        <v>51</v>
      </c>
      <c r="R19" s="4">
        <v>45775</v>
      </c>
      <c r="S19" s="3" t="s">
        <v>37</v>
      </c>
      <c r="T19" s="3" t="s">
        <v>52</v>
      </c>
      <c r="U19" s="3" t="s">
        <v>39</v>
      </c>
      <c r="V19" s="5">
        <v>24500</v>
      </c>
      <c r="W19" s="5">
        <v>10412.5</v>
      </c>
      <c r="X19" s="5">
        <v>9861.25</v>
      </c>
      <c r="Y19" s="5">
        <v>4226.25</v>
      </c>
    </row>
    <row r="20" spans="1:25" ht="36.75" x14ac:dyDescent="0.25">
      <c r="A20" s="3" t="s">
        <v>26</v>
      </c>
      <c r="B20" s="3" t="s">
        <v>27</v>
      </c>
      <c r="C20" s="3" t="s">
        <v>28</v>
      </c>
      <c r="D20" s="3" t="s">
        <v>29</v>
      </c>
      <c r="E20" s="3" t="s">
        <v>29</v>
      </c>
      <c r="F20" s="3" t="s">
        <v>42</v>
      </c>
      <c r="G20" s="3" t="s">
        <v>74</v>
      </c>
      <c r="H20" s="3" t="s">
        <v>32</v>
      </c>
      <c r="I20" s="3">
        <v>2023</v>
      </c>
      <c r="J20" s="3" t="str">
        <f>CONCATENATE("54850005668")</f>
        <v>54850005668</v>
      </c>
      <c r="K20" s="3" t="s">
        <v>33</v>
      </c>
      <c r="L20" s="3" t="s">
        <v>34</v>
      </c>
      <c r="M20" s="3" t="str">
        <f t="shared" si="0"/>
        <v/>
      </c>
      <c r="N20" s="3" t="str">
        <f t="shared" si="1"/>
        <v>SRE01</v>
      </c>
      <c r="O20" s="3" t="str">
        <f>CONCATENATE("02121500439")</f>
        <v>02121500439</v>
      </c>
      <c r="P20" s="3" t="s">
        <v>75</v>
      </c>
      <c r="Q20" s="3" t="s">
        <v>51</v>
      </c>
      <c r="R20" s="4">
        <v>45775</v>
      </c>
      <c r="S20" s="3" t="s">
        <v>37</v>
      </c>
      <c r="T20" s="3" t="s">
        <v>52</v>
      </c>
      <c r="U20" s="3" t="s">
        <v>39</v>
      </c>
      <c r="V20" s="5">
        <v>24500</v>
      </c>
      <c r="W20" s="5">
        <v>10412.5</v>
      </c>
      <c r="X20" s="5">
        <v>9861.25</v>
      </c>
      <c r="Y20" s="5">
        <v>4226.25</v>
      </c>
    </row>
    <row r="21" spans="1:25" ht="36.75" x14ac:dyDescent="0.25">
      <c r="A21" s="3" t="s">
        <v>26</v>
      </c>
      <c r="B21" s="3" t="s">
        <v>27</v>
      </c>
      <c r="C21" s="3" t="s">
        <v>28</v>
      </c>
      <c r="D21" s="3" t="s">
        <v>29</v>
      </c>
      <c r="E21" s="3" t="s">
        <v>29</v>
      </c>
      <c r="F21" s="3" t="s">
        <v>42</v>
      </c>
      <c r="G21" s="3" t="s">
        <v>43</v>
      </c>
      <c r="H21" s="3" t="s">
        <v>32</v>
      </c>
      <c r="I21" s="3">
        <v>2023</v>
      </c>
      <c r="J21" s="3" t="str">
        <f>CONCATENATE("54850005718")</f>
        <v>54850005718</v>
      </c>
      <c r="K21" s="3" t="s">
        <v>33</v>
      </c>
      <c r="L21" s="3" t="s">
        <v>34</v>
      </c>
      <c r="M21" s="3" t="str">
        <f t="shared" si="0"/>
        <v/>
      </c>
      <c r="N21" s="3" t="str">
        <f t="shared" si="1"/>
        <v>SRE01</v>
      </c>
      <c r="O21" s="3" t="str">
        <f>CONCATENATE("02532540446")</f>
        <v>02532540446</v>
      </c>
      <c r="P21" s="3" t="s">
        <v>76</v>
      </c>
      <c r="Q21" s="3" t="s">
        <v>51</v>
      </c>
      <c r="R21" s="4">
        <v>45775</v>
      </c>
      <c r="S21" s="3" t="s">
        <v>37</v>
      </c>
      <c r="T21" s="3" t="s">
        <v>52</v>
      </c>
      <c r="U21" s="3" t="s">
        <v>39</v>
      </c>
      <c r="V21" s="5">
        <v>24500</v>
      </c>
      <c r="W21" s="5">
        <v>10412.5</v>
      </c>
      <c r="X21" s="5">
        <v>9861.25</v>
      </c>
      <c r="Y21" s="5">
        <v>4226.25</v>
      </c>
    </row>
    <row r="22" spans="1:25" ht="36.75" x14ac:dyDescent="0.25">
      <c r="A22" s="3" t="s">
        <v>26</v>
      </c>
      <c r="B22" s="3" t="s">
        <v>27</v>
      </c>
      <c r="C22" s="3" t="s">
        <v>28</v>
      </c>
      <c r="D22" s="3" t="s">
        <v>29</v>
      </c>
      <c r="E22" s="3" t="s">
        <v>29</v>
      </c>
      <c r="F22" s="3" t="s">
        <v>30</v>
      </c>
      <c r="G22" s="3" t="s">
        <v>77</v>
      </c>
      <c r="H22" s="3" t="s">
        <v>32</v>
      </c>
      <c r="I22" s="3">
        <v>2023</v>
      </c>
      <c r="J22" s="3" t="str">
        <f>CONCATENATE("54850005700")</f>
        <v>54850005700</v>
      </c>
      <c r="K22" s="3" t="s">
        <v>33</v>
      </c>
      <c r="L22" s="3" t="s">
        <v>34</v>
      </c>
      <c r="M22" s="3" t="str">
        <f t="shared" si="0"/>
        <v/>
      </c>
      <c r="N22" s="3" t="str">
        <f t="shared" si="1"/>
        <v>SRE01</v>
      </c>
      <c r="O22" s="3" t="str">
        <f>CONCATENATE("02531690440")</f>
        <v>02531690440</v>
      </c>
      <c r="P22" s="3" t="s">
        <v>78</v>
      </c>
      <c r="Q22" s="3" t="s">
        <v>51</v>
      </c>
      <c r="R22" s="4">
        <v>45775</v>
      </c>
      <c r="S22" s="3" t="s">
        <v>37</v>
      </c>
      <c r="T22" s="3" t="s">
        <v>52</v>
      </c>
      <c r="U22" s="3" t="s">
        <v>39</v>
      </c>
      <c r="V22" s="5">
        <v>35000</v>
      </c>
      <c r="W22" s="5">
        <v>14875</v>
      </c>
      <c r="X22" s="5">
        <v>14087.5</v>
      </c>
      <c r="Y22" s="5">
        <v>6037.5</v>
      </c>
    </row>
    <row r="23" spans="1:25" ht="60.75" x14ac:dyDescent="0.25">
      <c r="A23" s="3" t="s">
        <v>26</v>
      </c>
      <c r="B23" s="3" t="s">
        <v>27</v>
      </c>
      <c r="C23" s="3" t="s">
        <v>28</v>
      </c>
      <c r="D23" s="3" t="s">
        <v>29</v>
      </c>
      <c r="E23" s="3" t="s">
        <v>29</v>
      </c>
      <c r="F23" s="3" t="s">
        <v>30</v>
      </c>
      <c r="G23" s="3" t="s">
        <v>79</v>
      </c>
      <c r="H23" s="3" t="s">
        <v>32</v>
      </c>
      <c r="I23" s="3">
        <v>2023</v>
      </c>
      <c r="J23" s="3" t="str">
        <f>CONCATENATE("54850005684")</f>
        <v>54850005684</v>
      </c>
      <c r="K23" s="3" t="s">
        <v>33</v>
      </c>
      <c r="L23" s="3" t="s">
        <v>34</v>
      </c>
      <c r="M23" s="3" t="str">
        <f t="shared" si="0"/>
        <v/>
      </c>
      <c r="N23" s="3" t="str">
        <f t="shared" si="1"/>
        <v>SRE01</v>
      </c>
      <c r="O23" s="3" t="str">
        <f>CONCATENATE("BLSSFN85P03A462R")</f>
        <v>BLSSFN85P03A462R</v>
      </c>
      <c r="P23" s="3" t="s">
        <v>80</v>
      </c>
      <c r="Q23" s="3" t="s">
        <v>51</v>
      </c>
      <c r="R23" s="4">
        <v>45775</v>
      </c>
      <c r="S23" s="3" t="s">
        <v>37</v>
      </c>
      <c r="T23" s="3" t="s">
        <v>52</v>
      </c>
      <c r="U23" s="3" t="s">
        <v>39</v>
      </c>
      <c r="V23" s="5">
        <v>24500</v>
      </c>
      <c r="W23" s="5">
        <v>10412.5</v>
      </c>
      <c r="X23" s="5">
        <v>9861.25</v>
      </c>
      <c r="Y23" s="5">
        <v>4226.25</v>
      </c>
    </row>
    <row r="24" spans="1:25" ht="60.75" x14ac:dyDescent="0.25">
      <c r="A24" s="3" t="s">
        <v>26</v>
      </c>
      <c r="B24" s="3" t="s">
        <v>27</v>
      </c>
      <c r="C24" s="3" t="s">
        <v>28</v>
      </c>
      <c r="D24" s="3" t="s">
        <v>29</v>
      </c>
      <c r="E24" s="3" t="s">
        <v>29</v>
      </c>
      <c r="F24" s="3" t="s">
        <v>30</v>
      </c>
      <c r="G24" s="3" t="s">
        <v>81</v>
      </c>
      <c r="H24" s="3" t="s">
        <v>32</v>
      </c>
      <c r="I24" s="3">
        <v>2023</v>
      </c>
      <c r="J24" s="3" t="str">
        <f>CONCATENATE("54850005692")</f>
        <v>54850005692</v>
      </c>
      <c r="K24" s="3" t="s">
        <v>33</v>
      </c>
      <c r="L24" s="3" t="s">
        <v>34</v>
      </c>
      <c r="M24" s="3" t="str">
        <f t="shared" si="0"/>
        <v/>
      </c>
      <c r="N24" s="3" t="str">
        <f t="shared" si="1"/>
        <v>SRE01</v>
      </c>
      <c r="O24" s="3" t="str">
        <f>CONCATENATE("BNFMTT98A09C770T")</f>
        <v>BNFMTT98A09C770T</v>
      </c>
      <c r="P24" s="3" t="s">
        <v>82</v>
      </c>
      <c r="Q24" s="3" t="s">
        <v>51</v>
      </c>
      <c r="R24" s="4">
        <v>45775</v>
      </c>
      <c r="S24" s="3" t="s">
        <v>37</v>
      </c>
      <c r="T24" s="3" t="s">
        <v>52</v>
      </c>
      <c r="U24" s="3" t="s">
        <v>39</v>
      </c>
      <c r="V24" s="5">
        <v>24500</v>
      </c>
      <c r="W24" s="5">
        <v>10412.5</v>
      </c>
      <c r="X24" s="5">
        <v>9861.25</v>
      </c>
      <c r="Y24" s="5">
        <v>4226.25</v>
      </c>
    </row>
    <row r="25" spans="1:25" ht="60.75" x14ac:dyDescent="0.25">
      <c r="A25" s="3" t="s">
        <v>26</v>
      </c>
      <c r="B25" s="3" t="s">
        <v>27</v>
      </c>
      <c r="C25" s="3" t="s">
        <v>28</v>
      </c>
      <c r="D25" s="3" t="s">
        <v>29</v>
      </c>
      <c r="E25" s="3" t="s">
        <v>29</v>
      </c>
      <c r="F25" s="3" t="s">
        <v>42</v>
      </c>
      <c r="G25" s="3" t="s">
        <v>58</v>
      </c>
      <c r="H25" s="3" t="s">
        <v>32</v>
      </c>
      <c r="I25" s="3">
        <v>2023</v>
      </c>
      <c r="J25" s="3" t="str">
        <f>CONCATENATE("54850005734")</f>
        <v>54850005734</v>
      </c>
      <c r="K25" s="3" t="s">
        <v>33</v>
      </c>
      <c r="L25" s="3" t="s">
        <v>34</v>
      </c>
      <c r="M25" s="3" t="str">
        <f t="shared" si="0"/>
        <v/>
      </c>
      <c r="N25" s="3" t="str">
        <f t="shared" si="1"/>
        <v>SRE01</v>
      </c>
      <c r="O25" s="3" t="str">
        <f>CONCATENATE("DRBNHT85D64Z252D")</f>
        <v>DRBNHT85D64Z252D</v>
      </c>
      <c r="P25" s="3" t="s">
        <v>83</v>
      </c>
      <c r="Q25" s="3" t="s">
        <v>51</v>
      </c>
      <c r="R25" s="4">
        <v>45775</v>
      </c>
      <c r="S25" s="3" t="s">
        <v>37</v>
      </c>
      <c r="T25" s="3" t="s">
        <v>52</v>
      </c>
      <c r="U25" s="3" t="s">
        <v>39</v>
      </c>
      <c r="V25" s="5">
        <v>24500</v>
      </c>
      <c r="W25" s="5">
        <v>10412.5</v>
      </c>
      <c r="X25" s="5">
        <v>9861.25</v>
      </c>
      <c r="Y25" s="5">
        <v>4226.25</v>
      </c>
    </row>
    <row r="26" spans="1:25" ht="60.75" x14ac:dyDescent="0.25">
      <c r="A26" s="3" t="s">
        <v>26</v>
      </c>
      <c r="B26" s="3" t="s">
        <v>27</v>
      </c>
      <c r="C26" s="3" t="s">
        <v>28</v>
      </c>
      <c r="D26" s="3" t="s">
        <v>29</v>
      </c>
      <c r="E26" s="3" t="s">
        <v>29</v>
      </c>
      <c r="F26" s="3" t="s">
        <v>42</v>
      </c>
      <c r="G26" s="3" t="s">
        <v>47</v>
      </c>
      <c r="H26" s="3" t="s">
        <v>32</v>
      </c>
      <c r="I26" s="3">
        <v>2023</v>
      </c>
      <c r="J26" s="3" t="str">
        <f>CONCATENATE("54850005676")</f>
        <v>54850005676</v>
      </c>
      <c r="K26" s="3" t="s">
        <v>33</v>
      </c>
      <c r="L26" s="3" t="s">
        <v>34</v>
      </c>
      <c r="M26" s="3" t="str">
        <f t="shared" si="0"/>
        <v/>
      </c>
      <c r="N26" s="3" t="str">
        <f t="shared" si="1"/>
        <v>SRE01</v>
      </c>
      <c r="O26" s="3" t="str">
        <f>CONCATENATE("LNENDR04D06I156O")</f>
        <v>LNENDR04D06I156O</v>
      </c>
      <c r="P26" s="3" t="s">
        <v>84</v>
      </c>
      <c r="Q26" s="3" t="s">
        <v>51</v>
      </c>
      <c r="R26" s="4">
        <v>45775</v>
      </c>
      <c r="S26" s="3" t="s">
        <v>37</v>
      </c>
      <c r="T26" s="3" t="s">
        <v>52</v>
      </c>
      <c r="U26" s="3" t="s">
        <v>39</v>
      </c>
      <c r="V26" s="5">
        <v>35000</v>
      </c>
      <c r="W26" s="5">
        <v>14875</v>
      </c>
      <c r="X26" s="5">
        <v>14087.5</v>
      </c>
      <c r="Y26" s="5">
        <v>6037.5</v>
      </c>
    </row>
    <row r="27" spans="1:25" ht="72.75" x14ac:dyDescent="0.25">
      <c r="A27" s="3" t="s">
        <v>26</v>
      </c>
      <c r="B27" s="3" t="s">
        <v>27</v>
      </c>
      <c r="C27" s="3" t="s">
        <v>28</v>
      </c>
      <c r="D27" s="3" t="s">
        <v>29</v>
      </c>
      <c r="E27" s="3" t="s">
        <v>29</v>
      </c>
      <c r="F27" s="3" t="s">
        <v>42</v>
      </c>
      <c r="G27" s="3" t="s">
        <v>74</v>
      </c>
      <c r="H27" s="3" t="s">
        <v>32</v>
      </c>
      <c r="I27" s="3">
        <v>2023</v>
      </c>
      <c r="J27" s="3" t="str">
        <f>CONCATENATE("54850005635")</f>
        <v>54850005635</v>
      </c>
      <c r="K27" s="3" t="s">
        <v>33</v>
      </c>
      <c r="L27" s="3" t="s">
        <v>34</v>
      </c>
      <c r="M27" s="3" t="str">
        <f t="shared" si="0"/>
        <v/>
      </c>
      <c r="N27" s="3" t="str">
        <f t="shared" si="1"/>
        <v>SRE01</v>
      </c>
      <c r="O27" s="3" t="str">
        <f>CONCATENATE("PLTMTT02B19H211H")</f>
        <v>PLTMTT02B19H211H</v>
      </c>
      <c r="P27" s="3" t="s">
        <v>85</v>
      </c>
      <c r="Q27" s="3" t="s">
        <v>51</v>
      </c>
      <c r="R27" s="4">
        <v>45775</v>
      </c>
      <c r="S27" s="3" t="s">
        <v>37</v>
      </c>
      <c r="T27" s="3" t="s">
        <v>52</v>
      </c>
      <c r="U27" s="3" t="s">
        <v>39</v>
      </c>
      <c r="V27" s="5">
        <v>24500</v>
      </c>
      <c r="W27" s="5">
        <v>10412.5</v>
      </c>
      <c r="X27" s="5">
        <v>9861.25</v>
      </c>
      <c r="Y27" s="5">
        <v>4226.25</v>
      </c>
    </row>
    <row r="28" spans="1:25" ht="60.75" x14ac:dyDescent="0.25">
      <c r="A28" s="3" t="s">
        <v>26</v>
      </c>
      <c r="B28" s="3" t="s">
        <v>27</v>
      </c>
      <c r="C28" s="3" t="s">
        <v>28</v>
      </c>
      <c r="D28" s="3" t="s">
        <v>29</v>
      </c>
      <c r="E28" s="3" t="s">
        <v>29</v>
      </c>
      <c r="F28" s="3" t="s">
        <v>42</v>
      </c>
      <c r="G28" s="3" t="s">
        <v>58</v>
      </c>
      <c r="H28" s="3" t="s">
        <v>32</v>
      </c>
      <c r="I28" s="3">
        <v>2023</v>
      </c>
      <c r="J28" s="3" t="str">
        <f>CONCATENATE("54850005510")</f>
        <v>54850005510</v>
      </c>
      <c r="K28" s="3" t="s">
        <v>33</v>
      </c>
      <c r="L28" s="3" t="s">
        <v>34</v>
      </c>
      <c r="M28" s="3" t="str">
        <f t="shared" si="0"/>
        <v/>
      </c>
      <c r="N28" s="3" t="str">
        <f t="shared" si="1"/>
        <v>SRE01</v>
      </c>
      <c r="O28" s="3" t="str">
        <f>CONCATENATE("PRNLNZ03T09G157H")</f>
        <v>PRNLNZ03T09G157H</v>
      </c>
      <c r="P28" s="3" t="s">
        <v>86</v>
      </c>
      <c r="Q28" s="3" t="s">
        <v>51</v>
      </c>
      <c r="R28" s="4">
        <v>45775</v>
      </c>
      <c r="S28" s="3" t="s">
        <v>37</v>
      </c>
      <c r="T28" s="3" t="s">
        <v>52</v>
      </c>
      <c r="U28" s="3" t="s">
        <v>39</v>
      </c>
      <c r="V28" s="5">
        <v>24500</v>
      </c>
      <c r="W28" s="5">
        <v>10412.5</v>
      </c>
      <c r="X28" s="5">
        <v>9861.25</v>
      </c>
      <c r="Y28" s="5">
        <v>4226.25</v>
      </c>
    </row>
    <row r="29" spans="1:25" ht="36.75" x14ac:dyDescent="0.25">
      <c r="A29" s="3" t="s">
        <v>26</v>
      </c>
      <c r="B29" s="3" t="s">
        <v>27</v>
      </c>
      <c r="C29" s="3" t="s">
        <v>28</v>
      </c>
      <c r="D29" s="3" t="s">
        <v>29</v>
      </c>
      <c r="E29" s="3" t="s">
        <v>29</v>
      </c>
      <c r="F29" s="3" t="s">
        <v>42</v>
      </c>
      <c r="G29" s="3" t="s">
        <v>87</v>
      </c>
      <c r="H29" s="3" t="s">
        <v>32</v>
      </c>
      <c r="I29" s="3">
        <v>2023</v>
      </c>
      <c r="J29" s="3" t="str">
        <f>CONCATENATE("54850005783")</f>
        <v>54850005783</v>
      </c>
      <c r="K29" s="3" t="s">
        <v>33</v>
      </c>
      <c r="L29" s="3" t="s">
        <v>34</v>
      </c>
      <c r="M29" s="3" t="str">
        <f t="shared" si="0"/>
        <v/>
      </c>
      <c r="N29" s="3" t="str">
        <f t="shared" si="1"/>
        <v>SRE01</v>
      </c>
      <c r="O29" s="3" t="str">
        <f>CONCATENATE("02942780426")</f>
        <v>02942780426</v>
      </c>
      <c r="P29" s="3" t="s">
        <v>88</v>
      </c>
      <c r="Q29" s="3" t="s">
        <v>51</v>
      </c>
      <c r="R29" s="4">
        <v>45775</v>
      </c>
      <c r="S29" s="3" t="s">
        <v>37</v>
      </c>
      <c r="T29" s="3" t="s">
        <v>52</v>
      </c>
      <c r="U29" s="3" t="s">
        <v>39</v>
      </c>
      <c r="V29" s="5">
        <v>35000</v>
      </c>
      <c r="W29" s="5">
        <v>14875</v>
      </c>
      <c r="X29" s="5">
        <v>14087.5</v>
      </c>
      <c r="Y29" s="5">
        <v>6037.5</v>
      </c>
    </row>
    <row r="30" spans="1:25" ht="60.75" x14ac:dyDescent="0.25">
      <c r="A30" s="3" t="s">
        <v>26</v>
      </c>
      <c r="B30" s="3" t="s">
        <v>27</v>
      </c>
      <c r="C30" s="3" t="s">
        <v>28</v>
      </c>
      <c r="D30" s="3" t="s">
        <v>29</v>
      </c>
      <c r="E30" s="3" t="s">
        <v>29</v>
      </c>
      <c r="F30" s="3" t="s">
        <v>89</v>
      </c>
      <c r="G30" s="3" t="s">
        <v>90</v>
      </c>
      <c r="H30" s="3" t="s">
        <v>32</v>
      </c>
      <c r="I30" s="3">
        <v>2023</v>
      </c>
      <c r="J30" s="3" t="str">
        <f>CONCATENATE("54850005940")</f>
        <v>54850005940</v>
      </c>
      <c r="K30" s="3" t="s">
        <v>33</v>
      </c>
      <c r="L30" s="3" t="s">
        <v>34</v>
      </c>
      <c r="M30" s="3" t="str">
        <f t="shared" si="0"/>
        <v/>
      </c>
      <c r="N30" s="3" t="str">
        <f t="shared" si="1"/>
        <v>SRE01</v>
      </c>
      <c r="O30" s="3" t="str">
        <f>CONCATENATE("CNDFRC95T62H769M")</f>
        <v>CNDFRC95T62H769M</v>
      </c>
      <c r="P30" s="3" t="s">
        <v>91</v>
      </c>
      <c r="Q30" s="3" t="s">
        <v>51</v>
      </c>
      <c r="R30" s="4">
        <v>45775</v>
      </c>
      <c r="S30" s="3" t="s">
        <v>37</v>
      </c>
      <c r="T30" s="3" t="s">
        <v>52</v>
      </c>
      <c r="U30" s="3" t="s">
        <v>39</v>
      </c>
      <c r="V30" s="5">
        <v>24500</v>
      </c>
      <c r="W30" s="5">
        <v>10412.5</v>
      </c>
      <c r="X30" s="5">
        <v>9861.25</v>
      </c>
      <c r="Y30" s="5">
        <v>4226.25</v>
      </c>
    </row>
    <row r="31" spans="1:25" ht="60.75" x14ac:dyDescent="0.25">
      <c r="A31" s="3" t="s">
        <v>26</v>
      </c>
      <c r="B31" s="3" t="s">
        <v>27</v>
      </c>
      <c r="C31" s="3" t="s">
        <v>28</v>
      </c>
      <c r="D31" s="3" t="s">
        <v>29</v>
      </c>
      <c r="E31" s="3" t="s">
        <v>29</v>
      </c>
      <c r="F31" s="3" t="s">
        <v>42</v>
      </c>
      <c r="G31" s="3" t="s">
        <v>92</v>
      </c>
      <c r="H31" s="3" t="s">
        <v>32</v>
      </c>
      <c r="I31" s="3">
        <v>2023</v>
      </c>
      <c r="J31" s="3" t="str">
        <f>CONCATENATE("54850005924")</f>
        <v>54850005924</v>
      </c>
      <c r="K31" s="3" t="s">
        <v>33</v>
      </c>
      <c r="L31" s="3" t="s">
        <v>34</v>
      </c>
      <c r="M31" s="3" t="str">
        <f t="shared" si="0"/>
        <v/>
      </c>
      <c r="N31" s="3" t="str">
        <f t="shared" si="1"/>
        <v>SRE01</v>
      </c>
      <c r="O31" s="3" t="str">
        <f>CONCATENATE("MNGVNT92C49A271P")</f>
        <v>MNGVNT92C49A271P</v>
      </c>
      <c r="P31" s="3" t="s">
        <v>93</v>
      </c>
      <c r="Q31" s="3" t="s">
        <v>51</v>
      </c>
      <c r="R31" s="4">
        <v>45775</v>
      </c>
      <c r="S31" s="3" t="s">
        <v>37</v>
      </c>
      <c r="T31" s="3" t="s">
        <v>52</v>
      </c>
      <c r="U31" s="3" t="s">
        <v>39</v>
      </c>
      <c r="V31" s="5">
        <v>24500</v>
      </c>
      <c r="W31" s="5">
        <v>10412.5</v>
      </c>
      <c r="X31" s="5">
        <v>9861.25</v>
      </c>
      <c r="Y31" s="5">
        <v>4226.25</v>
      </c>
    </row>
    <row r="32" spans="1:25" ht="60.75" x14ac:dyDescent="0.25">
      <c r="A32" s="3" t="s">
        <v>26</v>
      </c>
      <c r="B32" s="3" t="s">
        <v>27</v>
      </c>
      <c r="C32" s="3" t="s">
        <v>28</v>
      </c>
      <c r="D32" s="3" t="s">
        <v>29</v>
      </c>
      <c r="E32" s="3" t="s">
        <v>29</v>
      </c>
      <c r="F32" s="3" t="s">
        <v>42</v>
      </c>
      <c r="G32" s="3" t="s">
        <v>43</v>
      </c>
      <c r="H32" s="3" t="s">
        <v>32</v>
      </c>
      <c r="I32" s="3">
        <v>2023</v>
      </c>
      <c r="J32" s="3" t="str">
        <f>CONCATENATE("54850005932")</f>
        <v>54850005932</v>
      </c>
      <c r="K32" s="3" t="s">
        <v>33</v>
      </c>
      <c r="L32" s="3" t="s">
        <v>34</v>
      </c>
      <c r="M32" s="3" t="str">
        <f t="shared" si="0"/>
        <v/>
      </c>
      <c r="N32" s="3" t="str">
        <f t="shared" si="1"/>
        <v>SRE01</v>
      </c>
      <c r="O32" s="3" t="str">
        <f>CONCATENATE("CCHLSS93L24D542Z")</f>
        <v>CCHLSS93L24D542Z</v>
      </c>
      <c r="P32" s="3" t="s">
        <v>94</v>
      </c>
      <c r="Q32" s="3" t="s">
        <v>51</v>
      </c>
      <c r="R32" s="4">
        <v>45775</v>
      </c>
      <c r="S32" s="3" t="s">
        <v>37</v>
      </c>
      <c r="T32" s="3" t="s">
        <v>52</v>
      </c>
      <c r="U32" s="3" t="s">
        <v>39</v>
      </c>
      <c r="V32" s="5">
        <v>24500</v>
      </c>
      <c r="W32" s="5">
        <v>10412.5</v>
      </c>
      <c r="X32" s="5">
        <v>9861.25</v>
      </c>
      <c r="Y32" s="5">
        <v>4226.25</v>
      </c>
    </row>
  </sheetData>
  <mergeCells count="2">
    <mergeCell ref="A1:Y1"/>
    <mergeCell ref="A2:Y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DecretoNoSIGC_001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Galeazzi</dc:creator>
  <cp:lastModifiedBy>Marco Galeazzi</cp:lastModifiedBy>
  <dcterms:created xsi:type="dcterms:W3CDTF">2025-05-30T13:01:38Z</dcterms:created>
  <dcterms:modified xsi:type="dcterms:W3CDTF">2025-05-30T13:01:38Z</dcterms:modified>
</cp:coreProperties>
</file>