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6\"/>
    </mc:Choice>
  </mc:AlternateContent>
  <xr:revisionPtr revIDLastSave="0" documentId="13_ncr:1_{AD65B541-171B-47E5-A6CB-C00BB9ACAF35}" xr6:coauthVersionLast="47" xr6:coauthVersionMax="47" xr10:uidLastSave="{00000000-0000-0000-0000-000000000000}"/>
  <bookViews>
    <workbookView xWindow="1035" yWindow="375" windowWidth="27180" windowHeight="13335" xr2:uid="{00000000-000D-0000-FFFF-FFFF00000000}"/>
  </bookViews>
  <sheets>
    <sheet name="DOMANDE_PAGATE_REGI_PSP_Decreto" sheetId="1" r:id="rId1"/>
  </sheets>
  <definedNames>
    <definedName name="_xlnm._FilterDatabase" localSheetId="0" hidden="1">DOMANDE_PAGATE_REGI_PSP_Decreto!$A$3:$Y$79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9" i="1" l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<sst xmlns="http://schemas.openxmlformats.org/spreadsheetml/2006/main" count="1195" uniqueCount="152">
  <si>
    <t>Domande Pagate Decreto 66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</si>
  <si>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</si>
  <si>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</si>
  <si>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</si>
  <si>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</si>
  <si>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</si>
  <si>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</si>
  <si>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</si>
  <si>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</si>
  <si>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</si>
  <si>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</si>
  <si>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</si>
  <si>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</si>
  <si>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</si>
  <si>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</si>
  <si>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</si>
  <si>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</si>
  <si>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</si>
  <si>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</si>
  <si>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</si>
  <si>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</si>
  <si>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</si>
  <si>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</si>
  <si>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</si>
  <si>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</si>
  <si>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</si>
  <si>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</si>
  <si>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</si>
  <si>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</si>
  <si>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</si>
  <si>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MACERATA - 005</t>
  </si>
  <si>
    <t>CAA LIBERIAGRICOLTORI S.R.L</t>
  </si>
  <si>
    <t>SERV. DEC. AGRICOLTURA E ALIM. - MACERATA</t>
  </si>
  <si>
    <t>PSP Programmazione 2023/2027</t>
  </si>
  <si>
    <t>SRA03</t>
  </si>
  <si>
    <t>FERRETTI ADRIANA</t>
  </si>
  <si>
    <t>Ordinario</t>
  </si>
  <si>
    <t>AGEA.ASR.2025.1534667</t>
  </si>
  <si>
    <t>Erogata</t>
  </si>
  <si>
    <t>Saldo</t>
  </si>
  <si>
    <t>Co-Finanziato</t>
  </si>
  <si>
    <t>SRA06</t>
  </si>
  <si>
    <t>AGEA.ASR.2025.1534970</t>
  </si>
  <si>
    <t>CAA LiberiAgricoltori - MACERATA - 003</t>
  </si>
  <si>
    <t>I.R.C.E.R. ASSUNTA DI RECANATI</t>
  </si>
  <si>
    <t>MICUCCI ERMANNO</t>
  </si>
  <si>
    <t>SOCIETA AGRICOLA SOLE E TERRA S.S.</t>
  </si>
  <si>
    <t>SOCIETA' AGRICOLA EREDI VOLPINI GUIDO SOCIETA' SEMPLICE</t>
  </si>
  <si>
    <t>CAA LiberiAgricoltori - PESARO E URBINO - 002</t>
  </si>
  <si>
    <t>SERV. DEC. AGRICOLTURA E ALIMENTAZIONE - PESARO</t>
  </si>
  <si>
    <t>SOCIETA' AGRICOLA PAIARDINI DI PAIARDINI TINO &amp; C. S.S.</t>
  </si>
  <si>
    <t>CAA Confagricoltura srl</t>
  </si>
  <si>
    <t>CAA Confagricoltura - MACERATA - 001</t>
  </si>
  <si>
    <t>CAA CONFAGRICOLTURA S.R.L.</t>
  </si>
  <si>
    <t>BOCCI MARCO</t>
  </si>
  <si>
    <t>AGEA.ASR.2025.1581929</t>
  </si>
  <si>
    <t>SOCIETA AGRICOLA MACCARI FEDERICO S.S.</t>
  </si>
  <si>
    <t>CAA Coldiretti srl</t>
  </si>
  <si>
    <t>CAA Coldiretti - ANCONA - 002</t>
  </si>
  <si>
    <t>CAA COLDIRETTI S.R.L.</t>
  </si>
  <si>
    <t>SERV. DEC. AGRICOLTURA E ALIMENTAZIONE - ANCONA</t>
  </si>
  <si>
    <t>SRB01</t>
  </si>
  <si>
    <t>POETA GIORGIO</t>
  </si>
  <si>
    <t>AGEA.ASR.2026.0205493</t>
  </si>
  <si>
    <t>TOSTI GIUSEPPE</t>
  </si>
  <si>
    <t>DE ANGELIS ENRICO</t>
  </si>
  <si>
    <t>SRA01</t>
  </si>
  <si>
    <t>FILIPPUCCI MARIA-CLEMENTINA</t>
  </si>
  <si>
    <t>Istruttoria Automatica</t>
  </si>
  <si>
    <t>CAA Coldiretti - FERMO - 001</t>
  </si>
  <si>
    <t>SERV. DEC. AGRICOLTURA E ALIM. -ASCOLI PICENO</t>
  </si>
  <si>
    <t>ANGELINI CLAUDIO</t>
  </si>
  <si>
    <t>AGEA.ASR.2026.0205486</t>
  </si>
  <si>
    <t>OCCHIODORO VINCENZO</t>
  </si>
  <si>
    <t>VALENTI ALBERTO</t>
  </si>
  <si>
    <t>CAA Coldiretti - MACERATA - 018</t>
  </si>
  <si>
    <t>PACINI EMANUELE</t>
  </si>
  <si>
    <t>CAA Coldiretti - MACERATA - 007</t>
  </si>
  <si>
    <t>CIABOCCO ALESSANDRO</t>
  </si>
  <si>
    <t>CAA Coldiretti - MACERATA - 017</t>
  </si>
  <si>
    <t>CARUSI STEFANO</t>
  </si>
  <si>
    <t>SOCIETA' AGRICOLA SCHIAVONI VINCENZO,SIMONE E CRISTIAN S.S.</t>
  </si>
  <si>
    <t>CAA Coldiretti - ASCOLI PICENO - 025</t>
  </si>
  <si>
    <t>CICCIOLI SABRINA</t>
  </si>
  <si>
    <t>CAA Coldiretti - MACERATA - 002</t>
  </si>
  <si>
    <t>MARCHEGIANI SANTE EREDI SOCIETA' AGRICOLA</t>
  </si>
  <si>
    <t>RAMADORI MANUELE</t>
  </si>
  <si>
    <t>SOCIETA' AGRICOLA SEMPLICE CASTIGNANI MARCO E FRANCESCO</t>
  </si>
  <si>
    <t>CAA Coldiretti - MACERATA - 010</t>
  </si>
  <si>
    <t>QUATTRINI GIUSEPPE</t>
  </si>
  <si>
    <t>SOCIETA' AGRICOLA PAZZELLI DI PAZZELLI STEFANO E C. S.S.</t>
  </si>
  <si>
    <t>CAA Coldiretti - PESARO E URBINO - 007</t>
  </si>
  <si>
    <t>SOCIETA' AGRICOLA SEMPLICE BARONCIANI LUCIANO &amp; MARINO S.S.</t>
  </si>
  <si>
    <t>BANCHETTI JOELE</t>
  </si>
  <si>
    <t>STIZZA SIMONE</t>
  </si>
  <si>
    <t>SOCIETA' AGRICOLA MESCHINI SAS DI MESCHINI SIMONETTA &amp; C.</t>
  </si>
  <si>
    <t>STIZZA FABRIZIO</t>
  </si>
  <si>
    <t>RAMADORI FABRIZIO</t>
  </si>
  <si>
    <t>CAA Coldiretti - MACERATA - 008</t>
  </si>
  <si>
    <t>SOCIETA' AGRICOLA FIORINI ENRICO E ZAMPONI CARLA S.S.</t>
  </si>
  <si>
    <t>ORTENZI STEFANO</t>
  </si>
  <si>
    <t>SOCIETA'AGRICOLA SPLENDIANI SOCIETA'SEMPLICE</t>
  </si>
  <si>
    <t>CAA CIA srl</t>
  </si>
  <si>
    <t>CAA CIA - PESARO E URBINO - 001</t>
  </si>
  <si>
    <t>CAA CIA</t>
  </si>
  <si>
    <t>GIAVOLI CLAUDIO</t>
  </si>
  <si>
    <t>TAVOLONI SILVIA</t>
  </si>
  <si>
    <t>MOGLIANI PINA</t>
  </si>
  <si>
    <t>FIORINI ENRICO</t>
  </si>
  <si>
    <t>CAA Coldiretti - PESARO E URBINO - 013</t>
  </si>
  <si>
    <t>BEVILACQUA STEFANO</t>
  </si>
  <si>
    <t>MICONI ALBERTO</t>
  </si>
  <si>
    <t>BARTOLINI TIZIANO</t>
  </si>
  <si>
    <t>BARONCIANI LUCIANO</t>
  </si>
  <si>
    <t>RAMADORI MATTIA</t>
  </si>
  <si>
    <t>FIORETTI EGIDIO</t>
  </si>
  <si>
    <t>BEVILACQUA SAMUELE</t>
  </si>
  <si>
    <t>SOCIETA' AGRICOLA BINI</t>
  </si>
  <si>
    <t>SOCIETA' AGRICOLA CUTINI DANIELE E MICHELE &amp; C. S.S</t>
  </si>
  <si>
    <t>FIORELLI FABIOLA</t>
  </si>
  <si>
    <t>CAVALLINI ANTONELLA</t>
  </si>
  <si>
    <t>SOCIETA' AGRICOLA CIM.CRO. SOCIETA' SEMPLICE</t>
  </si>
  <si>
    <t>PLATINETTI MATTEO</t>
  </si>
  <si>
    <t>SOCIETA' AGRICOLA PAZZELLI S.S.</t>
  </si>
  <si>
    <t>SOCIETA' AGRICOLA ANDREUCCIOLI S.S.</t>
  </si>
  <si>
    <t>MORICONI DANIELE</t>
  </si>
  <si>
    <t>SAVORETTI SAMUELE</t>
  </si>
  <si>
    <t>GUZZINI FRANCESCO</t>
  </si>
  <si>
    <t>AGEA.ASR.2025.1581959</t>
  </si>
  <si>
    <t>CAA-CAF AGRI S.R.L.</t>
  </si>
  <si>
    <t>CAA CAF AGRI - ASCOLI PICENO - 223</t>
  </si>
  <si>
    <t>MORETTI DOMENICA</t>
  </si>
  <si>
    <t>AGEA.ASR.2026.0191032</t>
  </si>
  <si>
    <t>SRA14</t>
  </si>
  <si>
    <t>RAFFEINER JACOB</t>
  </si>
  <si>
    <t>AGEA.ASR.2026.0205489</t>
  </si>
  <si>
    <t>SRA15</t>
  </si>
  <si>
    <t>LACCHE' LUCA</t>
  </si>
  <si>
    <t>CAA Coldiretti - PESARO E URBINO - 001</t>
  </si>
  <si>
    <t>CANCELLIERI AUGUSTO</t>
  </si>
  <si>
    <t>CAA LiberiAgricoltori - PESARO E URBINO - 001</t>
  </si>
  <si>
    <t>SOCIETA' AGRICOLA IL PIANO S.S.</t>
  </si>
  <si>
    <t>SOCIETA' AGRICOLA CALANDRINI MARIO E BAZZUCCHI GRAZIELLA S.S</t>
  </si>
  <si>
    <t>CAA CIA - ASCOLI PICENO - 001</t>
  </si>
  <si>
    <t>CASTELLI MARINO</t>
  </si>
  <si>
    <t>CAA Confagricoltura - ASCOLI PICENO - 001</t>
  </si>
  <si>
    <t>SOCIETA' AGRICOLA OFFICINA DEL SOLE SRL</t>
  </si>
  <si>
    <t>CAA UNICAA srl</t>
  </si>
  <si>
    <t>CAA UNICAA - ASCOLI PICENO - 003</t>
  </si>
  <si>
    <t>CAA UNICAA</t>
  </si>
  <si>
    <t>SPONZA SILVIA</t>
  </si>
  <si>
    <t>FABRINI RAOUL MASSIMO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</si>
</sst>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79"/>
  <sheetViews>
    <sheetView showGridLines="0" tabSelected="1" topLeftCell="O69" workbookViewId="0">
      <selection activeCell="V4" sqref="V4:Y79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72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2024</v>
      </c>
      <c r="J4" s="3" t="str">
        <f>CONCATENATE("44811276219")</f>
        <v>44811276219</v>
      </c>
      <c r="K4" s="3" t="s">
        <v>33</v>
      </c>
      <c r="L4" s="3"/>
      <c r="M4" s="3" t="s">
        <v>34</v>
      </c>
      <c r="N4" s="3" t="str">
        <f>CONCATENATE("FRRDRN55D62H876Q")</f>
        <v>FRRDRN55D62H876Q</v>
      </c>
      <c r="O4" s="3" t="s">
        <v>35</v>
      </c>
      <c r="P4" s="3" t="s">
        <v>36</v>
      </c>
      <c r="Q4" s="3" t="s">
        <v>37</v>
      </c>
      <c r="R4" s="4">
        <v>46051</v>
      </c>
      <c r="S4" s="3" t="s">
        <v>38</v>
      </c>
      <c r="T4" s="3" t="s">
        <v>39</v>
      </c>
      <c r="U4" s="3" t="s">
        <v>40</v>
      </c>
      <c r="V4" s="5">
        <v>1747.8</v>
      </c>
      <c r="W4" s="3">
        <v>742.82</v>
      </c>
      <c r="X4" s="3">
        <v>703.49</v>
      </c>
      <c r="Y4" s="3">
        <v>301.49</v>
      </c>
    </row>
    <row r="5" spans="1:25" ht="72.75" x14ac:dyDescent="0.25">
      <c r="A5" s="3" t="s">
        <v>26</v>
      </c>
      <c r="B5" s="3" t="s">
        <v>27</v>
      </c>
      <c r="C5" s="3" t="s">
        <v>28</v>
      </c>
      <c r="D5" s="3" t="s">
        <v>29</v>
      </c>
      <c r="E5" s="3" t="s">
        <v>30</v>
      </c>
      <c r="F5" s="3" t="s">
        <v>31</v>
      </c>
      <c r="G5" s="3" t="s">
        <v>30</v>
      </c>
      <c r="H5" s="3" t="s">
        <v>32</v>
      </c>
      <c r="I5" s="3">
        <v>2024</v>
      </c>
      <c r="J5" s="3" t="str">
        <f>CONCATENATE("44811276201")</f>
        <v>44811276201</v>
      </c>
      <c r="K5" s="3" t="s">
        <v>33</v>
      </c>
      <c r="L5" s="3"/>
      <c r="M5" s="3" t="s">
        <v>41</v>
      </c>
      <c r="N5" s="3" t="str">
        <f>CONCATENATE("FRRDRN55D62H876Q")</f>
        <v>FRRDRN55D62H876Q</v>
      </c>
      <c r="O5" s="3" t="s">
        <v>35</v>
      </c>
      <c r="P5" s="3" t="s">
        <v>36</v>
      </c>
      <c r="Q5" s="3" t="s">
        <v>42</v>
      </c>
      <c r="R5" s="4">
        <v>46051</v>
      </c>
      <c r="S5" s="3" t="s">
        <v>38</v>
      </c>
      <c r="T5" s="3" t="s">
        <v>39</v>
      </c>
      <c r="U5" s="3" t="s">
        <v>40</v>
      </c>
      <c r="V5" s="3">
        <v>400</v>
      </c>
      <c r="W5" s="3">
        <v>170</v>
      </c>
      <c r="X5" s="3">
        <v>161</v>
      </c>
      <c r="Y5" s="3">
        <v>69</v>
      </c>
    </row>
    <row r="6" spans="1:25" ht="36.75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43</v>
      </c>
      <c r="F6" s="3" t="s">
        <v>31</v>
      </c>
      <c r="G6" s="3" t="s">
        <v>43</v>
      </c>
      <c r="H6" s="3" t="s">
        <v>32</v>
      </c>
      <c r="I6" s="3">
        <v>2024</v>
      </c>
      <c r="J6" s="3" t="str">
        <f>CONCATENATE("44810531978")</f>
        <v>44810531978</v>
      </c>
      <c r="K6" s="3" t="s">
        <v>33</v>
      </c>
      <c r="L6" s="3"/>
      <c r="M6" s="3" t="s">
        <v>34</v>
      </c>
      <c r="N6" s="3" t="str">
        <f>CONCATENATE("00091240432")</f>
        <v>00091240432</v>
      </c>
      <c r="O6" s="3" t="s">
        <v>44</v>
      </c>
      <c r="P6" s="3" t="s">
        <v>36</v>
      </c>
      <c r="Q6" s="3" t="s">
        <v>37</v>
      </c>
      <c r="R6" s="4">
        <v>46051</v>
      </c>
      <c r="S6" s="3" t="s">
        <v>38</v>
      </c>
      <c r="T6" s="3" t="s">
        <v>39</v>
      </c>
      <c r="U6" s="3" t="s">
        <v>40</v>
      </c>
      <c r="V6" s="5">
        <v>49777.16</v>
      </c>
      <c r="W6" s="5">
        <v>21155.29</v>
      </c>
      <c r="X6" s="5">
        <v>20035.310000000001</v>
      </c>
      <c r="Y6" s="5">
        <v>8586.56</v>
      </c>
    </row>
    <row r="7" spans="1:25" ht="36.7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43</v>
      </c>
      <c r="F7" s="3" t="s">
        <v>31</v>
      </c>
      <c r="G7" s="3" t="s">
        <v>43</v>
      </c>
      <c r="H7" s="3" t="s">
        <v>32</v>
      </c>
      <c r="I7" s="3">
        <v>2024</v>
      </c>
      <c r="J7" s="3" t="str">
        <f>CONCATENATE("44810531960")</f>
        <v>44810531960</v>
      </c>
      <c r="K7" s="3" t="s">
        <v>33</v>
      </c>
      <c r="L7" s="3"/>
      <c r="M7" s="3" t="s">
        <v>41</v>
      </c>
      <c r="N7" s="3" t="str">
        <f>CONCATENATE("00091240432")</f>
        <v>00091240432</v>
      </c>
      <c r="O7" s="3" t="s">
        <v>44</v>
      </c>
      <c r="P7" s="3" t="s">
        <v>36</v>
      </c>
      <c r="Q7" s="3" t="s">
        <v>42</v>
      </c>
      <c r="R7" s="4">
        <v>46051</v>
      </c>
      <c r="S7" s="3" t="s">
        <v>38</v>
      </c>
      <c r="T7" s="3" t="s">
        <v>39</v>
      </c>
      <c r="U7" s="3" t="s">
        <v>40</v>
      </c>
      <c r="V7" s="5">
        <v>10884.16</v>
      </c>
      <c r="W7" s="5">
        <v>4625.7700000000004</v>
      </c>
      <c r="X7" s="5">
        <v>4380.87</v>
      </c>
      <c r="Y7" s="5">
        <v>1877.52</v>
      </c>
    </row>
    <row r="8" spans="1:25" ht="60.75" x14ac:dyDescent="0.25">
      <c r="A8" s="3" t="s">
        <v>26</v>
      </c>
      <c r="B8" s="3" t="s">
        <v>27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30</v>
      </c>
      <c r="H8" s="3" t="s">
        <v>32</v>
      </c>
      <c r="I8" s="3">
        <v>2024</v>
      </c>
      <c r="J8" s="3" t="str">
        <f>CONCATENATE("44811287018")</f>
        <v>44811287018</v>
      </c>
      <c r="K8" s="3" t="s">
        <v>33</v>
      </c>
      <c r="L8" s="3"/>
      <c r="M8" s="3" t="s">
        <v>34</v>
      </c>
      <c r="N8" s="3" t="str">
        <f>CONCATENATE("MCCRNN56D07C582Q")</f>
        <v>MCCRNN56D07C582Q</v>
      </c>
      <c r="O8" s="3" t="s">
        <v>45</v>
      </c>
      <c r="P8" s="3" t="s">
        <v>36</v>
      </c>
      <c r="Q8" s="3" t="s">
        <v>37</v>
      </c>
      <c r="R8" s="4">
        <v>46051</v>
      </c>
      <c r="S8" s="3" t="s">
        <v>38</v>
      </c>
      <c r="T8" s="3" t="s">
        <v>39</v>
      </c>
      <c r="U8" s="3" t="s">
        <v>40</v>
      </c>
      <c r="V8" s="5">
        <v>2407.48</v>
      </c>
      <c r="W8" s="5">
        <v>1023.18</v>
      </c>
      <c r="X8" s="3">
        <v>969.01</v>
      </c>
      <c r="Y8" s="3">
        <v>415.29</v>
      </c>
    </row>
    <row r="9" spans="1:25" ht="60.75" x14ac:dyDescent="0.25">
      <c r="A9" s="3" t="s">
        <v>26</v>
      </c>
      <c r="B9" s="3" t="s">
        <v>27</v>
      </c>
      <c r="C9" s="3" t="s">
        <v>28</v>
      </c>
      <c r="D9" s="3" t="s">
        <v>29</v>
      </c>
      <c r="E9" s="3" t="s">
        <v>30</v>
      </c>
      <c r="F9" s="3" t="s">
        <v>31</v>
      </c>
      <c r="G9" s="3" t="s">
        <v>30</v>
      </c>
      <c r="H9" s="3" t="s">
        <v>32</v>
      </c>
      <c r="I9" s="3">
        <v>2024</v>
      </c>
      <c r="J9" s="3" t="str">
        <f>CONCATENATE("44811287000")</f>
        <v>44811287000</v>
      </c>
      <c r="K9" s="3" t="s">
        <v>33</v>
      </c>
      <c r="L9" s="3"/>
      <c r="M9" s="3" t="s">
        <v>41</v>
      </c>
      <c r="N9" s="3" t="str">
        <f>CONCATENATE("MCCRNN56D07C582Q")</f>
        <v>MCCRNN56D07C582Q</v>
      </c>
      <c r="O9" s="3" t="s">
        <v>45</v>
      </c>
      <c r="P9" s="3" t="s">
        <v>36</v>
      </c>
      <c r="Q9" s="3" t="s">
        <v>42</v>
      </c>
      <c r="R9" s="4">
        <v>46051</v>
      </c>
      <c r="S9" s="3" t="s">
        <v>38</v>
      </c>
      <c r="T9" s="3" t="s">
        <v>39</v>
      </c>
      <c r="U9" s="3" t="s">
        <v>40</v>
      </c>
      <c r="V9" s="5">
        <v>1188</v>
      </c>
      <c r="W9" s="3">
        <v>504.9</v>
      </c>
      <c r="X9" s="3">
        <v>478.17</v>
      </c>
      <c r="Y9" s="3">
        <v>204.93</v>
      </c>
    </row>
    <row r="10" spans="1:25" ht="36.75" x14ac:dyDescent="0.25">
      <c r="A10" s="3" t="s">
        <v>26</v>
      </c>
      <c r="B10" s="3" t="s">
        <v>27</v>
      </c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30</v>
      </c>
      <c r="H10" s="3" t="s">
        <v>32</v>
      </c>
      <c r="I10" s="3">
        <v>2024</v>
      </c>
      <c r="J10" s="3" t="str">
        <f>CONCATENATE("44810175941")</f>
        <v>44810175941</v>
      </c>
      <c r="K10" s="3" t="s">
        <v>33</v>
      </c>
      <c r="L10" s="3"/>
      <c r="M10" s="3" t="s">
        <v>34</v>
      </c>
      <c r="N10" s="3" t="str">
        <f>CONCATENATE("02056010438")</f>
        <v>02056010438</v>
      </c>
      <c r="O10" s="3" t="s">
        <v>46</v>
      </c>
      <c r="P10" s="3" t="s">
        <v>36</v>
      </c>
      <c r="Q10" s="3" t="s">
        <v>37</v>
      </c>
      <c r="R10" s="4">
        <v>46051</v>
      </c>
      <c r="S10" s="3" t="s">
        <v>38</v>
      </c>
      <c r="T10" s="3" t="s">
        <v>39</v>
      </c>
      <c r="U10" s="3" t="s">
        <v>40</v>
      </c>
      <c r="V10" s="5">
        <v>2901.57</v>
      </c>
      <c r="W10" s="5">
        <v>1233.17</v>
      </c>
      <c r="X10" s="5">
        <v>1167.8800000000001</v>
      </c>
      <c r="Y10" s="3">
        <v>500.52</v>
      </c>
    </row>
    <row r="11" spans="1:25" ht="36.75" x14ac:dyDescent="0.25">
      <c r="A11" s="3" t="s">
        <v>26</v>
      </c>
      <c r="B11" s="3" t="s">
        <v>27</v>
      </c>
      <c r="C11" s="3" t="s">
        <v>28</v>
      </c>
      <c r="D11" s="3" t="s">
        <v>29</v>
      </c>
      <c r="E11" s="3" t="s">
        <v>30</v>
      </c>
      <c r="F11" s="3" t="s">
        <v>31</v>
      </c>
      <c r="G11" s="3" t="s">
        <v>30</v>
      </c>
      <c r="H11" s="3" t="s">
        <v>32</v>
      </c>
      <c r="I11" s="3">
        <v>2024</v>
      </c>
      <c r="J11" s="3" t="str">
        <f>CONCATENATE("44810175933")</f>
        <v>44810175933</v>
      </c>
      <c r="K11" s="3" t="s">
        <v>33</v>
      </c>
      <c r="L11" s="3"/>
      <c r="M11" s="3" t="s">
        <v>41</v>
      </c>
      <c r="N11" s="3" t="str">
        <f>CONCATENATE("02056010438")</f>
        <v>02056010438</v>
      </c>
      <c r="O11" s="3" t="s">
        <v>46</v>
      </c>
      <c r="P11" s="3" t="s">
        <v>36</v>
      </c>
      <c r="Q11" s="3" t="s">
        <v>42</v>
      </c>
      <c r="R11" s="4">
        <v>46051</v>
      </c>
      <c r="S11" s="3" t="s">
        <v>38</v>
      </c>
      <c r="T11" s="3" t="s">
        <v>39</v>
      </c>
      <c r="U11" s="3" t="s">
        <v>40</v>
      </c>
      <c r="V11" s="5">
        <v>1188</v>
      </c>
      <c r="W11" s="3">
        <v>504.9</v>
      </c>
      <c r="X11" s="3">
        <v>478.17</v>
      </c>
      <c r="Y11" s="3">
        <v>204.93</v>
      </c>
    </row>
    <row r="12" spans="1:25" ht="36.75" x14ac:dyDescent="0.25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43</v>
      </c>
      <c r="F12" s="3" t="s">
        <v>31</v>
      </c>
      <c r="G12" s="3" t="s">
        <v>43</v>
      </c>
      <c r="H12" s="3" t="s">
        <v>32</v>
      </c>
      <c r="I12" s="3">
        <v>2024</v>
      </c>
      <c r="J12" s="3" t="str">
        <f>CONCATENATE("44810169720")</f>
        <v>44810169720</v>
      </c>
      <c r="K12" s="3" t="s">
        <v>33</v>
      </c>
      <c r="L12" s="3"/>
      <c r="M12" s="3" t="s">
        <v>34</v>
      </c>
      <c r="N12" s="3" t="str">
        <f>CONCATENATE("01833480435")</f>
        <v>01833480435</v>
      </c>
      <c r="O12" s="3" t="s">
        <v>47</v>
      </c>
      <c r="P12" s="3" t="s">
        <v>36</v>
      </c>
      <c r="Q12" s="3" t="s">
        <v>37</v>
      </c>
      <c r="R12" s="4">
        <v>46051</v>
      </c>
      <c r="S12" s="3" t="s">
        <v>38</v>
      </c>
      <c r="T12" s="3" t="s">
        <v>39</v>
      </c>
      <c r="U12" s="3" t="s">
        <v>40</v>
      </c>
      <c r="V12" s="5">
        <v>18670.43</v>
      </c>
      <c r="W12" s="5">
        <v>7934.93</v>
      </c>
      <c r="X12" s="5">
        <v>7514.85</v>
      </c>
      <c r="Y12" s="5">
        <v>3220.65</v>
      </c>
    </row>
    <row r="13" spans="1:25" ht="36.75" x14ac:dyDescent="0.25">
      <c r="A13" s="3" t="s">
        <v>26</v>
      </c>
      <c r="B13" s="3" t="s">
        <v>27</v>
      </c>
      <c r="C13" s="3" t="s">
        <v>28</v>
      </c>
      <c r="D13" s="3" t="s">
        <v>29</v>
      </c>
      <c r="E13" s="3" t="s">
        <v>43</v>
      </c>
      <c r="F13" s="3" t="s">
        <v>31</v>
      </c>
      <c r="G13" s="3" t="s">
        <v>43</v>
      </c>
      <c r="H13" s="3" t="s">
        <v>32</v>
      </c>
      <c r="I13" s="3">
        <v>2024</v>
      </c>
      <c r="J13" s="3" t="str">
        <f>CONCATENATE("44810169738")</f>
        <v>44810169738</v>
      </c>
      <c r="K13" s="3" t="s">
        <v>33</v>
      </c>
      <c r="L13" s="3"/>
      <c r="M13" s="3" t="s">
        <v>41</v>
      </c>
      <c r="N13" s="3" t="str">
        <f>CONCATENATE("01833480435")</f>
        <v>01833480435</v>
      </c>
      <c r="O13" s="3" t="s">
        <v>47</v>
      </c>
      <c r="P13" s="3" t="s">
        <v>36</v>
      </c>
      <c r="Q13" s="3" t="s">
        <v>42</v>
      </c>
      <c r="R13" s="4">
        <v>46051</v>
      </c>
      <c r="S13" s="3" t="s">
        <v>38</v>
      </c>
      <c r="T13" s="3" t="s">
        <v>39</v>
      </c>
      <c r="U13" s="3" t="s">
        <v>40</v>
      </c>
      <c r="V13" s="5">
        <v>9691.16</v>
      </c>
      <c r="W13" s="5">
        <v>4118.74</v>
      </c>
      <c r="X13" s="5">
        <v>3900.69</v>
      </c>
      <c r="Y13" s="5">
        <v>1671.73</v>
      </c>
    </row>
    <row r="14" spans="1:25" ht="36.75" x14ac:dyDescent="0.25">
      <c r="A14" s="3" t="s">
        <v>26</v>
      </c>
      <c r="B14" s="3" t="s">
        <v>27</v>
      </c>
      <c r="C14" s="3" t="s">
        <v>28</v>
      </c>
      <c r="D14" s="3" t="s">
        <v>29</v>
      </c>
      <c r="E14" s="3" t="s">
        <v>48</v>
      </c>
      <c r="F14" s="3" t="s">
        <v>31</v>
      </c>
      <c r="G14" s="3" t="s">
        <v>48</v>
      </c>
      <c r="H14" s="3" t="s">
        <v>49</v>
      </c>
      <c r="I14" s="3">
        <v>2024</v>
      </c>
      <c r="J14" s="3" t="str">
        <f>CONCATENATE("44811047271")</f>
        <v>44811047271</v>
      </c>
      <c r="K14" s="3" t="s">
        <v>33</v>
      </c>
      <c r="L14" s="3"/>
      <c r="M14" s="3" t="s">
        <v>34</v>
      </c>
      <c r="N14" s="3" t="str">
        <f>CONCATENATE("01480720414")</f>
        <v>01480720414</v>
      </c>
      <c r="O14" s="3" t="s">
        <v>50</v>
      </c>
      <c r="P14" s="3" t="s">
        <v>36</v>
      </c>
      <c r="Q14" s="3" t="s">
        <v>37</v>
      </c>
      <c r="R14" s="4">
        <v>46051</v>
      </c>
      <c r="S14" s="3" t="s">
        <v>38</v>
      </c>
      <c r="T14" s="3" t="s">
        <v>39</v>
      </c>
      <c r="U14" s="3" t="s">
        <v>40</v>
      </c>
      <c r="V14" s="5">
        <v>1963.68</v>
      </c>
      <c r="W14" s="3">
        <v>834.56</v>
      </c>
      <c r="X14" s="3">
        <v>790.38</v>
      </c>
      <c r="Y14" s="3">
        <v>338.74</v>
      </c>
    </row>
    <row r="15" spans="1:25" ht="36.75" x14ac:dyDescent="0.25">
      <c r="A15" s="3" t="s">
        <v>26</v>
      </c>
      <c r="B15" s="3" t="s">
        <v>27</v>
      </c>
      <c r="C15" s="3" t="s">
        <v>28</v>
      </c>
      <c r="D15" s="3" t="s">
        <v>29</v>
      </c>
      <c r="E15" s="3" t="s">
        <v>48</v>
      </c>
      <c r="F15" s="3" t="s">
        <v>31</v>
      </c>
      <c r="G15" s="3" t="s">
        <v>48</v>
      </c>
      <c r="H15" s="3" t="s">
        <v>49</v>
      </c>
      <c r="I15" s="3">
        <v>2024</v>
      </c>
      <c r="J15" s="3" t="str">
        <f>CONCATENATE("44811047289")</f>
        <v>44811047289</v>
      </c>
      <c r="K15" s="3" t="s">
        <v>33</v>
      </c>
      <c r="L15" s="3"/>
      <c r="M15" s="3" t="s">
        <v>41</v>
      </c>
      <c r="N15" s="3" t="str">
        <f>CONCATENATE("01480720414")</f>
        <v>01480720414</v>
      </c>
      <c r="O15" s="3" t="s">
        <v>50</v>
      </c>
      <c r="P15" s="3" t="s">
        <v>36</v>
      </c>
      <c r="Q15" s="3" t="s">
        <v>42</v>
      </c>
      <c r="R15" s="4">
        <v>46051</v>
      </c>
      <c r="S15" s="3" t="s">
        <v>38</v>
      </c>
      <c r="T15" s="3" t="s">
        <v>39</v>
      </c>
      <c r="U15" s="3" t="s">
        <v>40</v>
      </c>
      <c r="V15" s="5">
        <v>1628.18</v>
      </c>
      <c r="W15" s="3">
        <v>691.98</v>
      </c>
      <c r="X15" s="3">
        <v>655.34</v>
      </c>
      <c r="Y15" s="3">
        <v>280.86</v>
      </c>
    </row>
    <row r="16" spans="1:25" x14ac:dyDescent="0.25">
      <c r="A16" s="3" t="s">
        <v>26</v>
      </c>
      <c r="B16" s="3" t="s">
        <v>27</v>
      </c>
      <c r="C16" s="3" t="s">
        <v>28</v>
      </c>
      <c r="D16" s="3" t="s">
        <v>51</v>
      </c>
      <c r="E16" s="3" t="s">
        <v>52</v>
      </c>
      <c r="F16" s="3" t="s">
        <v>53</v>
      </c>
      <c r="G16" s="3" t="s">
        <v>52</v>
      </c>
      <c r="H16" s="3" t="s">
        <v>32</v>
      </c>
      <c r="I16" s="3">
        <v>2024</v>
      </c>
      <c r="J16" s="3" t="str">
        <f>CONCATENATE("44810743847")</f>
        <v>44810743847</v>
      </c>
      <c r="K16" s="3" t="s">
        <v>33</v>
      </c>
      <c r="L16" s="3"/>
      <c r="M16" s="3" t="s">
        <v>34</v>
      </c>
      <c r="N16" s="3" t="str">
        <f>CONCATENATE("BCCMRC72D13L407W")</f>
        <v>BCCMRC72D13L407W</v>
      </c>
      <c r="O16" s="3" t="s">
        <v>54</v>
      </c>
      <c r="P16" s="3" t="s">
        <v>36</v>
      </c>
      <c r="Q16" s="3" t="s">
        <v>55</v>
      </c>
      <c r="R16" s="4">
        <v>46036</v>
      </c>
      <c r="S16" s="3" t="s">
        <v>38</v>
      </c>
      <c r="T16" s="3" t="s">
        <v>39</v>
      </c>
      <c r="U16" s="3" t="s">
        <v>40</v>
      </c>
      <c r="V16" s="5">
        <v>3571.7</v>
      </c>
      <c r="W16" s="5">
        <v>1517.97</v>
      </c>
      <c r="X16" s="5">
        <v>1437.61</v>
      </c>
      <c r="Y16" s="3">
        <v>616.12</v>
      </c>
    </row>
    <row r="17" spans="1:25" ht="36.75" x14ac:dyDescent="0.25">
      <c r="A17" s="3" t="s">
        <v>26</v>
      </c>
      <c r="B17" s="3" t="s">
        <v>27</v>
      </c>
      <c r="C17" s="3" t="s">
        <v>28</v>
      </c>
      <c r="D17" s="3" t="s">
        <v>29</v>
      </c>
      <c r="E17" s="3" t="s">
        <v>30</v>
      </c>
      <c r="F17" s="3" t="s">
        <v>31</v>
      </c>
      <c r="G17" s="3" t="s">
        <v>30</v>
      </c>
      <c r="H17" s="3" t="s">
        <v>32</v>
      </c>
      <c r="I17" s="3">
        <v>2024</v>
      </c>
      <c r="J17" s="3" t="str">
        <f>CONCATENATE("44811275344")</f>
        <v>44811275344</v>
      </c>
      <c r="K17" s="3" t="s">
        <v>33</v>
      </c>
      <c r="L17" s="3"/>
      <c r="M17" s="3" t="s">
        <v>34</v>
      </c>
      <c r="N17" s="3" t="str">
        <f>CONCATENATE("02068560438")</f>
        <v>02068560438</v>
      </c>
      <c r="O17" s="3" t="s">
        <v>56</v>
      </c>
      <c r="P17" s="3" t="s">
        <v>36</v>
      </c>
      <c r="Q17" s="3" t="s">
        <v>55</v>
      </c>
      <c r="R17" s="4">
        <v>46036</v>
      </c>
      <c r="S17" s="3" t="s">
        <v>38</v>
      </c>
      <c r="T17" s="3" t="s">
        <v>39</v>
      </c>
      <c r="U17" s="3" t="s">
        <v>40</v>
      </c>
      <c r="V17" s="5">
        <v>3652.04</v>
      </c>
      <c r="W17" s="5">
        <v>1552.12</v>
      </c>
      <c r="X17" s="5">
        <v>1469.95</v>
      </c>
      <c r="Y17" s="3">
        <v>629.97</v>
      </c>
    </row>
    <row r="18" spans="1:25" ht="24.75" x14ac:dyDescent="0.25">
      <c r="A18" s="3" t="s">
        <v>26</v>
      </c>
      <c r="B18" s="3" t="s">
        <v>27</v>
      </c>
      <c r="C18" s="3" t="s">
        <v>28</v>
      </c>
      <c r="D18" s="3" t="s">
        <v>57</v>
      </c>
      <c r="E18" s="3" t="s">
        <v>58</v>
      </c>
      <c r="F18" s="3" t="s">
        <v>59</v>
      </c>
      <c r="G18" s="3" t="s">
        <v>58</v>
      </c>
      <c r="H18" s="3" t="s">
        <v>60</v>
      </c>
      <c r="I18" s="3">
        <v>2025</v>
      </c>
      <c r="J18" s="3" t="str">
        <f>CONCATENATE("54820215827")</f>
        <v>54820215827</v>
      </c>
      <c r="K18" s="3" t="s">
        <v>33</v>
      </c>
      <c r="L18" s="3"/>
      <c r="M18" s="3" t="s">
        <v>61</v>
      </c>
      <c r="N18" s="3" t="str">
        <f>CONCATENATE("PTOGRG84R22D451E")</f>
        <v>PTOGRG84R22D451E</v>
      </c>
      <c r="O18" s="3" t="s">
        <v>62</v>
      </c>
      <c r="P18" s="3" t="s">
        <v>36</v>
      </c>
      <c r="Q18" s="3" t="s">
        <v>63</v>
      </c>
      <c r="R18" s="4">
        <v>46052</v>
      </c>
      <c r="S18" s="3" t="s">
        <v>38</v>
      </c>
      <c r="T18" s="3" t="s">
        <v>39</v>
      </c>
      <c r="U18" s="3" t="s">
        <v>40</v>
      </c>
      <c r="V18" s="5">
        <v>1690.78</v>
      </c>
      <c r="W18" s="3">
        <v>718.58</v>
      </c>
      <c r="X18" s="3">
        <v>680.54</v>
      </c>
      <c r="Y18" s="3">
        <v>291.66000000000003</v>
      </c>
    </row>
    <row r="19" spans="1:25" ht="24.75" x14ac:dyDescent="0.25">
      <c r="A19" s="3" t="s">
        <v>26</v>
      </c>
      <c r="B19" s="3" t="s">
        <v>27</v>
      </c>
      <c r="C19" s="3" t="s">
        <v>28</v>
      </c>
      <c r="D19" s="3" t="s">
        <v>57</v>
      </c>
      <c r="E19" s="3" t="s">
        <v>58</v>
      </c>
      <c r="F19" s="3" t="s">
        <v>59</v>
      </c>
      <c r="G19" s="3" t="s">
        <v>58</v>
      </c>
      <c r="H19" s="3" t="s">
        <v>60</v>
      </c>
      <c r="I19" s="3">
        <v>2025</v>
      </c>
      <c r="J19" s="3" t="str">
        <f>CONCATENATE("54820217583")</f>
        <v>54820217583</v>
      </c>
      <c r="K19" s="3" t="s">
        <v>33</v>
      </c>
      <c r="L19" s="3"/>
      <c r="M19" s="3" t="s">
        <v>61</v>
      </c>
      <c r="N19" s="3" t="str">
        <f>CONCATENATE("TSTGPP42B03E388W")</f>
        <v>TSTGPP42B03E388W</v>
      </c>
      <c r="O19" s="3" t="s">
        <v>64</v>
      </c>
      <c r="P19" s="3" t="s">
        <v>36</v>
      </c>
      <c r="Q19" s="3" t="s">
        <v>63</v>
      </c>
      <c r="R19" s="4">
        <v>46052</v>
      </c>
      <c r="S19" s="3" t="s">
        <v>38</v>
      </c>
      <c r="T19" s="3" t="s">
        <v>39</v>
      </c>
      <c r="U19" s="3" t="s">
        <v>40</v>
      </c>
      <c r="V19" s="3">
        <v>719.74</v>
      </c>
      <c r="W19" s="3">
        <v>305.89</v>
      </c>
      <c r="X19" s="3">
        <v>289.7</v>
      </c>
      <c r="Y19" s="3">
        <v>124.15</v>
      </c>
    </row>
    <row r="20" spans="1:25" ht="24.75" x14ac:dyDescent="0.25">
      <c r="A20" s="3" t="s">
        <v>26</v>
      </c>
      <c r="B20" s="3" t="s">
        <v>27</v>
      </c>
      <c r="C20" s="3" t="s">
        <v>28</v>
      </c>
      <c r="D20" s="3" t="s">
        <v>57</v>
      </c>
      <c r="E20" s="3" t="s">
        <v>58</v>
      </c>
      <c r="F20" s="3" t="s">
        <v>59</v>
      </c>
      <c r="G20" s="3" t="s">
        <v>58</v>
      </c>
      <c r="H20" s="3" t="s">
        <v>60</v>
      </c>
      <c r="I20" s="3">
        <v>2025</v>
      </c>
      <c r="J20" s="3" t="str">
        <f>CONCATENATE("54820292487")</f>
        <v>54820292487</v>
      </c>
      <c r="K20" s="3" t="s">
        <v>33</v>
      </c>
      <c r="L20" s="3"/>
      <c r="M20" s="3" t="s">
        <v>61</v>
      </c>
      <c r="N20" s="3" t="str">
        <f>CONCATENATE("DNGNRC73L07D451M")</f>
        <v>DNGNRC73L07D451M</v>
      </c>
      <c r="O20" s="3" t="s">
        <v>65</v>
      </c>
      <c r="P20" s="3" t="s">
        <v>36</v>
      </c>
      <c r="Q20" s="3" t="s">
        <v>63</v>
      </c>
      <c r="R20" s="4">
        <v>46052</v>
      </c>
      <c r="S20" s="3" t="s">
        <v>38</v>
      </c>
      <c r="T20" s="3" t="s">
        <v>39</v>
      </c>
      <c r="U20" s="3" t="s">
        <v>40</v>
      </c>
      <c r="V20" s="3">
        <v>996.34</v>
      </c>
      <c r="W20" s="3">
        <v>423.44</v>
      </c>
      <c r="X20" s="3">
        <v>401.03</v>
      </c>
      <c r="Y20" s="3">
        <v>171.87</v>
      </c>
    </row>
    <row r="21" spans="1:25" ht="60.75" hidden="1" x14ac:dyDescent="0.25">
      <c r="A21" s="3" t="s">
        <v>26</v>
      </c>
      <c r="B21" s="3" t="s">
        <v>27</v>
      </c>
      <c r="C21" s="3" t="s">
        <v>28</v>
      </c>
      <c r="D21" s="3" t="s">
        <v>29</v>
      </c>
      <c r="E21" s="3" t="s">
        <v>43</v>
      </c>
      <c r="F21" s="3" t="s">
        <v>31</v>
      </c>
      <c r="G21" s="3" t="s">
        <v>43</v>
      </c>
      <c r="H21" s="3" t="s">
        <v>32</v>
      </c>
      <c r="I21" s="3">
        <v>2025</v>
      </c>
      <c r="J21" s="3" t="str">
        <f>CONCATENATE("54810093408")</f>
        <v>54810093408</v>
      </c>
      <c r="K21" s="3" t="s">
        <v>33</v>
      </c>
      <c r="L21" s="3"/>
      <c r="M21" s="3" t="s">
        <v>66</v>
      </c>
      <c r="N21" s="3" t="str">
        <f>CONCATENATE("FLPMCL47H45E783L")</f>
        <v>FLPMCL47H45E783L</v>
      </c>
      <c r="O21" s="3" t="s">
        <v>67</v>
      </c>
      <c r="P21" s="3" t="s">
        <v>68</v>
      </c>
      <c r="Q21" s="3"/>
      <c r="R21" s="4">
        <v>46052</v>
      </c>
      <c r="S21" s="3" t="s">
        <v>38</v>
      </c>
      <c r="T21" s="3" t="s">
        <v>39</v>
      </c>
      <c r="U21" s="3" t="s">
        <v>40</v>
      </c>
      <c r="V21" s="5">
        <v>9531.92</v>
      </c>
      <c r="W21" s="5">
        <v>4051.07</v>
      </c>
      <c r="X21" s="5">
        <v>3836.6</v>
      </c>
      <c r="Y21" s="5">
        <v>1644.25</v>
      </c>
    </row>
    <row r="22" spans="1:25" ht="60.75" x14ac:dyDescent="0.25">
      <c r="A22" s="3" t="s">
        <v>26</v>
      </c>
      <c r="B22" s="3" t="s">
        <v>27</v>
      </c>
      <c r="C22" s="3" t="s">
        <v>28</v>
      </c>
      <c r="D22" s="3" t="s">
        <v>57</v>
      </c>
      <c r="E22" s="3" t="s">
        <v>69</v>
      </c>
      <c r="F22" s="3" t="s">
        <v>59</v>
      </c>
      <c r="G22" s="3" t="s">
        <v>69</v>
      </c>
      <c r="H22" s="3" t="s">
        <v>70</v>
      </c>
      <c r="I22" s="3">
        <v>2024</v>
      </c>
      <c r="J22" s="3" t="str">
        <f>CONCATENATE("44810467330")</f>
        <v>44810467330</v>
      </c>
      <c r="K22" s="3" t="s">
        <v>33</v>
      </c>
      <c r="L22" s="3"/>
      <c r="M22" s="3" t="s">
        <v>66</v>
      </c>
      <c r="N22" s="3" t="str">
        <f>CONCATENATE("NGLCLD69E17G516V")</f>
        <v>NGLCLD69E17G516V</v>
      </c>
      <c r="O22" s="3" t="s">
        <v>71</v>
      </c>
      <c r="P22" s="3" t="s">
        <v>36</v>
      </c>
      <c r="Q22" s="3" t="s">
        <v>72</v>
      </c>
      <c r="R22" s="4">
        <v>46052</v>
      </c>
      <c r="S22" s="3" t="s">
        <v>38</v>
      </c>
      <c r="T22" s="3" t="s">
        <v>39</v>
      </c>
      <c r="U22" s="3" t="s">
        <v>40</v>
      </c>
      <c r="V22" s="3">
        <v>768.34</v>
      </c>
      <c r="W22" s="3">
        <v>326.54000000000002</v>
      </c>
      <c r="X22" s="3">
        <v>309.26</v>
      </c>
      <c r="Y22" s="3">
        <v>132.54</v>
      </c>
    </row>
    <row r="23" spans="1:25" ht="72.75" x14ac:dyDescent="0.25">
      <c r="A23" s="3" t="s">
        <v>26</v>
      </c>
      <c r="B23" s="3" t="s">
        <v>27</v>
      </c>
      <c r="C23" s="3" t="s">
        <v>28</v>
      </c>
      <c r="D23" s="3" t="s">
        <v>57</v>
      </c>
      <c r="E23" s="3" t="s">
        <v>69</v>
      </c>
      <c r="F23" s="3" t="s">
        <v>59</v>
      </c>
      <c r="G23" s="3" t="s">
        <v>69</v>
      </c>
      <c r="H23" s="3" t="s">
        <v>70</v>
      </c>
      <c r="I23" s="3">
        <v>2024</v>
      </c>
      <c r="J23" s="3" t="str">
        <f>CONCATENATE("44810607729")</f>
        <v>44810607729</v>
      </c>
      <c r="K23" s="3" t="s">
        <v>33</v>
      </c>
      <c r="L23" s="3"/>
      <c r="M23" s="3" t="s">
        <v>66</v>
      </c>
      <c r="N23" s="3" t="str">
        <f>CONCATENATE("CCHVCN60R28G516M")</f>
        <v>CCHVCN60R28G516M</v>
      </c>
      <c r="O23" s="3" t="s">
        <v>73</v>
      </c>
      <c r="P23" s="3" t="s">
        <v>36</v>
      </c>
      <c r="Q23" s="3" t="s">
        <v>72</v>
      </c>
      <c r="R23" s="4">
        <v>46052</v>
      </c>
      <c r="S23" s="3" t="s">
        <v>38</v>
      </c>
      <c r="T23" s="3" t="s">
        <v>39</v>
      </c>
      <c r="U23" s="3" t="s">
        <v>40</v>
      </c>
      <c r="V23" s="5">
        <v>1014.33</v>
      </c>
      <c r="W23" s="3">
        <v>431.09</v>
      </c>
      <c r="X23" s="3">
        <v>408.27</v>
      </c>
      <c r="Y23" s="3">
        <v>174.97</v>
      </c>
    </row>
    <row r="24" spans="1:25" ht="60.75" hidden="1" x14ac:dyDescent="0.25">
      <c r="A24" s="3" t="s">
        <v>26</v>
      </c>
      <c r="B24" s="3" t="s">
        <v>27</v>
      </c>
      <c r="C24" s="3" t="s">
        <v>28</v>
      </c>
      <c r="D24" s="3" t="s">
        <v>29</v>
      </c>
      <c r="E24" s="3" t="s">
        <v>43</v>
      </c>
      <c r="F24" s="3" t="s">
        <v>31</v>
      </c>
      <c r="G24" s="3" t="s">
        <v>43</v>
      </c>
      <c r="H24" s="3" t="s">
        <v>32</v>
      </c>
      <c r="I24" s="3">
        <v>2025</v>
      </c>
      <c r="J24" s="3" t="str">
        <f>CONCATENATE("54810214442")</f>
        <v>54810214442</v>
      </c>
      <c r="K24" s="3" t="s">
        <v>33</v>
      </c>
      <c r="L24" s="3"/>
      <c r="M24" s="3" t="s">
        <v>66</v>
      </c>
      <c r="N24" s="3" t="str">
        <f>CONCATENATE("VLNLRT47H11E783T")</f>
        <v>VLNLRT47H11E783T</v>
      </c>
      <c r="O24" s="3" t="s">
        <v>74</v>
      </c>
      <c r="P24" s="3" t="s">
        <v>68</v>
      </c>
      <c r="Q24" s="3"/>
      <c r="R24" s="4">
        <v>46052</v>
      </c>
      <c r="S24" s="3" t="s">
        <v>38</v>
      </c>
      <c r="T24" s="3" t="s">
        <v>39</v>
      </c>
      <c r="U24" s="3" t="s">
        <v>40</v>
      </c>
      <c r="V24" s="3">
        <v>681.05</v>
      </c>
      <c r="W24" s="3">
        <v>289.45</v>
      </c>
      <c r="X24" s="3">
        <v>274.12</v>
      </c>
      <c r="Y24" s="3">
        <v>117.48</v>
      </c>
    </row>
    <row r="25" spans="1:25" ht="72.75" hidden="1" x14ac:dyDescent="0.25">
      <c r="A25" s="3" t="s">
        <v>26</v>
      </c>
      <c r="B25" s="3" t="s">
        <v>27</v>
      </c>
      <c r="C25" s="3" t="s">
        <v>28</v>
      </c>
      <c r="D25" s="3" t="s">
        <v>57</v>
      </c>
      <c r="E25" s="3" t="s">
        <v>75</v>
      </c>
      <c r="F25" s="3" t="s">
        <v>59</v>
      </c>
      <c r="G25" s="3" t="s">
        <v>75</v>
      </c>
      <c r="H25" s="3" t="s">
        <v>32</v>
      </c>
      <c r="I25" s="3">
        <v>2025</v>
      </c>
      <c r="J25" s="3" t="str">
        <f>CONCATENATE("54810387776")</f>
        <v>54810387776</v>
      </c>
      <c r="K25" s="3" t="s">
        <v>33</v>
      </c>
      <c r="L25" s="3"/>
      <c r="M25" s="3" t="s">
        <v>66</v>
      </c>
      <c r="N25" s="3" t="str">
        <f>CONCATENATE("PCNMNL99D23A271W")</f>
        <v>PCNMNL99D23A271W</v>
      </c>
      <c r="O25" s="3" t="s">
        <v>76</v>
      </c>
      <c r="P25" s="3" t="s">
        <v>68</v>
      </c>
      <c r="Q25" s="3"/>
      <c r="R25" s="4">
        <v>46052</v>
      </c>
      <c r="S25" s="3" t="s">
        <v>38</v>
      </c>
      <c r="T25" s="3" t="s">
        <v>39</v>
      </c>
      <c r="U25" s="3" t="s">
        <v>40</v>
      </c>
      <c r="V25" s="3">
        <v>175.53</v>
      </c>
      <c r="W25" s="3">
        <v>74.599999999999994</v>
      </c>
      <c r="X25" s="3">
        <v>70.650000000000006</v>
      </c>
      <c r="Y25" s="3">
        <v>30.28</v>
      </c>
    </row>
    <row r="26" spans="1:25" ht="60.75" hidden="1" x14ac:dyDescent="0.25">
      <c r="A26" s="3" t="s">
        <v>26</v>
      </c>
      <c r="B26" s="3" t="s">
        <v>27</v>
      </c>
      <c r="C26" s="3" t="s">
        <v>28</v>
      </c>
      <c r="D26" s="3" t="s">
        <v>57</v>
      </c>
      <c r="E26" s="3" t="s">
        <v>77</v>
      </c>
      <c r="F26" s="3" t="s">
        <v>59</v>
      </c>
      <c r="G26" s="3" t="s">
        <v>77</v>
      </c>
      <c r="H26" s="3" t="s">
        <v>32</v>
      </c>
      <c r="I26" s="3">
        <v>2025</v>
      </c>
      <c r="J26" s="3" t="str">
        <f>CONCATENATE("54811308052")</f>
        <v>54811308052</v>
      </c>
      <c r="K26" s="3" t="s">
        <v>33</v>
      </c>
      <c r="L26" s="3"/>
      <c r="M26" s="3" t="s">
        <v>66</v>
      </c>
      <c r="N26" s="3" t="str">
        <f>CONCATENATE("CBCLSN83E03I156J")</f>
        <v>CBCLSN83E03I156J</v>
      </c>
      <c r="O26" s="3" t="s">
        <v>78</v>
      </c>
      <c r="P26" s="3" t="s">
        <v>68</v>
      </c>
      <c r="Q26" s="3"/>
      <c r="R26" s="4">
        <v>46052</v>
      </c>
      <c r="S26" s="3" t="s">
        <v>38</v>
      </c>
      <c r="T26" s="3" t="s">
        <v>39</v>
      </c>
      <c r="U26" s="3" t="s">
        <v>40</v>
      </c>
      <c r="V26" s="5">
        <v>3261.85</v>
      </c>
      <c r="W26" s="5">
        <v>1386.29</v>
      </c>
      <c r="X26" s="5">
        <v>1312.89</v>
      </c>
      <c r="Y26" s="3">
        <v>562.66999999999996</v>
      </c>
    </row>
    <row r="27" spans="1:25" ht="60.75" hidden="1" x14ac:dyDescent="0.25">
      <c r="A27" s="3" t="s">
        <v>26</v>
      </c>
      <c r="B27" s="3" t="s">
        <v>27</v>
      </c>
      <c r="C27" s="3" t="s">
        <v>28</v>
      </c>
      <c r="D27" s="3" t="s">
        <v>57</v>
      </c>
      <c r="E27" s="3" t="s">
        <v>79</v>
      </c>
      <c r="F27" s="3" t="s">
        <v>59</v>
      </c>
      <c r="G27" s="3" t="s">
        <v>79</v>
      </c>
      <c r="H27" s="3" t="s">
        <v>32</v>
      </c>
      <c r="I27" s="3">
        <v>2025</v>
      </c>
      <c r="J27" s="3" t="str">
        <f>CONCATENATE("54811178539")</f>
        <v>54811178539</v>
      </c>
      <c r="K27" s="3" t="s">
        <v>33</v>
      </c>
      <c r="L27" s="3"/>
      <c r="M27" s="3" t="s">
        <v>66</v>
      </c>
      <c r="N27" s="3" t="str">
        <f>CONCATENATE("CRSSFN76S26B474A")</f>
        <v>CRSSFN76S26B474A</v>
      </c>
      <c r="O27" s="3" t="s">
        <v>80</v>
      </c>
      <c r="P27" s="3" t="s">
        <v>68</v>
      </c>
      <c r="Q27" s="3"/>
      <c r="R27" s="4">
        <v>46052</v>
      </c>
      <c r="S27" s="3" t="s">
        <v>38</v>
      </c>
      <c r="T27" s="3" t="s">
        <v>39</v>
      </c>
      <c r="U27" s="3" t="s">
        <v>40</v>
      </c>
      <c r="V27" s="3">
        <v>896.22</v>
      </c>
      <c r="W27" s="3">
        <v>380.89</v>
      </c>
      <c r="X27" s="3">
        <v>360.73</v>
      </c>
      <c r="Y27" s="3">
        <v>154.6</v>
      </c>
    </row>
    <row r="28" spans="1:25" ht="36.75" hidden="1" x14ac:dyDescent="0.25">
      <c r="A28" s="3" t="s">
        <v>26</v>
      </c>
      <c r="B28" s="3" t="s">
        <v>27</v>
      </c>
      <c r="C28" s="3" t="s">
        <v>28</v>
      </c>
      <c r="D28" s="3" t="s">
        <v>57</v>
      </c>
      <c r="E28" s="3" t="s">
        <v>75</v>
      </c>
      <c r="F28" s="3" t="s">
        <v>59</v>
      </c>
      <c r="G28" s="3" t="s">
        <v>75</v>
      </c>
      <c r="H28" s="3" t="s">
        <v>32</v>
      </c>
      <c r="I28" s="3">
        <v>2025</v>
      </c>
      <c r="J28" s="3" t="str">
        <f>CONCATENATE("54810882255")</f>
        <v>54810882255</v>
      </c>
      <c r="K28" s="3" t="s">
        <v>33</v>
      </c>
      <c r="L28" s="3"/>
      <c r="M28" s="3" t="s">
        <v>66</v>
      </c>
      <c r="N28" s="3" t="str">
        <f>CONCATENATE("01269230437")</f>
        <v>01269230437</v>
      </c>
      <c r="O28" s="3" t="s">
        <v>81</v>
      </c>
      <c r="P28" s="3" t="s">
        <v>68</v>
      </c>
      <c r="Q28" s="3"/>
      <c r="R28" s="4">
        <v>46052</v>
      </c>
      <c r="S28" s="3" t="s">
        <v>38</v>
      </c>
      <c r="T28" s="3" t="s">
        <v>39</v>
      </c>
      <c r="U28" s="3" t="s">
        <v>40</v>
      </c>
      <c r="V28" s="3">
        <v>234.56</v>
      </c>
      <c r="W28" s="3">
        <v>99.69</v>
      </c>
      <c r="X28" s="3">
        <v>94.41</v>
      </c>
      <c r="Y28" s="3">
        <v>40.46</v>
      </c>
    </row>
    <row r="29" spans="1:25" ht="60.75" x14ac:dyDescent="0.25">
      <c r="A29" s="3" t="s">
        <v>26</v>
      </c>
      <c r="B29" s="3" t="s">
        <v>27</v>
      </c>
      <c r="C29" s="3" t="s">
        <v>28</v>
      </c>
      <c r="D29" s="3" t="s">
        <v>57</v>
      </c>
      <c r="E29" s="3" t="s">
        <v>82</v>
      </c>
      <c r="F29" s="3" t="s">
        <v>59</v>
      </c>
      <c r="G29" s="3" t="s">
        <v>82</v>
      </c>
      <c r="H29" s="3" t="s">
        <v>70</v>
      </c>
      <c r="I29" s="3">
        <v>2024</v>
      </c>
      <c r="J29" s="3" t="str">
        <f>CONCATENATE("44811138690")</f>
        <v>44811138690</v>
      </c>
      <c r="K29" s="3" t="s">
        <v>33</v>
      </c>
      <c r="L29" s="3"/>
      <c r="M29" s="3" t="s">
        <v>66</v>
      </c>
      <c r="N29" s="3" t="str">
        <f>CONCATENATE("CCCSRN67S64E783G")</f>
        <v>CCCSRN67S64E783G</v>
      </c>
      <c r="O29" s="3" t="s">
        <v>83</v>
      </c>
      <c r="P29" s="3" t="s">
        <v>36</v>
      </c>
      <c r="Q29" s="3" t="s">
        <v>72</v>
      </c>
      <c r="R29" s="4">
        <v>46052</v>
      </c>
      <c r="S29" s="3" t="s">
        <v>38</v>
      </c>
      <c r="T29" s="3" t="s">
        <v>39</v>
      </c>
      <c r="U29" s="3" t="s">
        <v>40</v>
      </c>
      <c r="V29" s="5">
        <v>2297.09</v>
      </c>
      <c r="W29" s="3">
        <v>976.26</v>
      </c>
      <c r="X29" s="3">
        <v>924.58</v>
      </c>
      <c r="Y29" s="3">
        <v>396.25</v>
      </c>
    </row>
    <row r="30" spans="1:25" ht="36.75" hidden="1" x14ac:dyDescent="0.25">
      <c r="A30" s="3" t="s">
        <v>26</v>
      </c>
      <c r="B30" s="3" t="s">
        <v>27</v>
      </c>
      <c r="C30" s="3" t="s">
        <v>28</v>
      </c>
      <c r="D30" s="3" t="s">
        <v>57</v>
      </c>
      <c r="E30" s="3" t="s">
        <v>84</v>
      </c>
      <c r="F30" s="3" t="s">
        <v>59</v>
      </c>
      <c r="G30" s="3" t="s">
        <v>84</v>
      </c>
      <c r="H30" s="3" t="s">
        <v>32</v>
      </c>
      <c r="I30" s="3">
        <v>2025</v>
      </c>
      <c r="J30" s="3" t="str">
        <f>CONCATENATE("54810715604")</f>
        <v>54810715604</v>
      </c>
      <c r="K30" s="3" t="s">
        <v>33</v>
      </c>
      <c r="L30" s="3"/>
      <c r="M30" s="3" t="s">
        <v>66</v>
      </c>
      <c r="N30" s="3" t="str">
        <f>CONCATENATE("01468950439")</f>
        <v>01468950439</v>
      </c>
      <c r="O30" s="3" t="s">
        <v>85</v>
      </c>
      <c r="P30" s="3" t="s">
        <v>68</v>
      </c>
      <c r="Q30" s="3"/>
      <c r="R30" s="4">
        <v>46052</v>
      </c>
      <c r="S30" s="3" t="s">
        <v>38</v>
      </c>
      <c r="T30" s="3" t="s">
        <v>39</v>
      </c>
      <c r="U30" s="3" t="s">
        <v>40</v>
      </c>
      <c r="V30" s="5">
        <v>1246.07</v>
      </c>
      <c r="W30" s="3">
        <v>529.58000000000004</v>
      </c>
      <c r="X30" s="3">
        <v>501.54</v>
      </c>
      <c r="Y30" s="3">
        <v>214.95</v>
      </c>
    </row>
    <row r="31" spans="1:25" ht="72.75" hidden="1" x14ac:dyDescent="0.25">
      <c r="A31" s="3" t="s">
        <v>26</v>
      </c>
      <c r="B31" s="3" t="s">
        <v>27</v>
      </c>
      <c r="C31" s="3" t="s">
        <v>28</v>
      </c>
      <c r="D31" s="3" t="s">
        <v>29</v>
      </c>
      <c r="E31" s="3" t="s">
        <v>43</v>
      </c>
      <c r="F31" s="3" t="s">
        <v>31</v>
      </c>
      <c r="G31" s="3" t="s">
        <v>43</v>
      </c>
      <c r="H31" s="3" t="s">
        <v>32</v>
      </c>
      <c r="I31" s="3">
        <v>2025</v>
      </c>
      <c r="J31" s="3" t="str">
        <f>CONCATENATE("54810135969")</f>
        <v>54810135969</v>
      </c>
      <c r="K31" s="3" t="s">
        <v>33</v>
      </c>
      <c r="L31" s="3"/>
      <c r="M31" s="3" t="s">
        <v>66</v>
      </c>
      <c r="N31" s="3" t="str">
        <f>CONCATENATE("RMDMNL83L05D042S")</f>
        <v>RMDMNL83L05D042S</v>
      </c>
      <c r="O31" s="3" t="s">
        <v>86</v>
      </c>
      <c r="P31" s="3" t="s">
        <v>68</v>
      </c>
      <c r="Q31" s="3"/>
      <c r="R31" s="4">
        <v>46052</v>
      </c>
      <c r="S31" s="3" t="s">
        <v>38</v>
      </c>
      <c r="T31" s="3" t="s">
        <v>39</v>
      </c>
      <c r="U31" s="3" t="s">
        <v>40</v>
      </c>
      <c r="V31" s="5">
        <v>7808.27</v>
      </c>
      <c r="W31" s="5">
        <v>3318.51</v>
      </c>
      <c r="X31" s="5">
        <v>3142.83</v>
      </c>
      <c r="Y31" s="5">
        <v>1346.93</v>
      </c>
    </row>
    <row r="32" spans="1:25" ht="36.75" hidden="1" x14ac:dyDescent="0.25">
      <c r="A32" s="3" t="s">
        <v>26</v>
      </c>
      <c r="B32" s="3" t="s">
        <v>27</v>
      </c>
      <c r="C32" s="3" t="s">
        <v>28</v>
      </c>
      <c r="D32" s="3" t="s">
        <v>57</v>
      </c>
      <c r="E32" s="3" t="s">
        <v>75</v>
      </c>
      <c r="F32" s="3" t="s">
        <v>59</v>
      </c>
      <c r="G32" s="3" t="s">
        <v>75</v>
      </c>
      <c r="H32" s="3" t="s">
        <v>32</v>
      </c>
      <c r="I32" s="3">
        <v>2025</v>
      </c>
      <c r="J32" s="3" t="str">
        <f>CONCATENATE("54810392248")</f>
        <v>54810392248</v>
      </c>
      <c r="K32" s="3" t="s">
        <v>33</v>
      </c>
      <c r="L32" s="3"/>
      <c r="M32" s="3" t="s">
        <v>66</v>
      </c>
      <c r="N32" s="3" t="str">
        <f>CONCATENATE("01945890430")</f>
        <v>01945890430</v>
      </c>
      <c r="O32" s="3" t="s">
        <v>87</v>
      </c>
      <c r="P32" s="3" t="s">
        <v>68</v>
      </c>
      <c r="Q32" s="3"/>
      <c r="R32" s="4">
        <v>46052</v>
      </c>
      <c r="S32" s="3" t="s">
        <v>38</v>
      </c>
      <c r="T32" s="3" t="s">
        <v>39</v>
      </c>
      <c r="U32" s="3" t="s">
        <v>40</v>
      </c>
      <c r="V32" s="5">
        <v>1004.16</v>
      </c>
      <c r="W32" s="3">
        <v>426.77</v>
      </c>
      <c r="X32" s="3">
        <v>404.17</v>
      </c>
      <c r="Y32" s="3">
        <v>173.22</v>
      </c>
    </row>
    <row r="33" spans="1:25" ht="72.75" hidden="1" x14ac:dyDescent="0.25">
      <c r="A33" s="3" t="s">
        <v>26</v>
      </c>
      <c r="B33" s="3" t="s">
        <v>27</v>
      </c>
      <c r="C33" s="3" t="s">
        <v>28</v>
      </c>
      <c r="D33" s="3" t="s">
        <v>57</v>
      </c>
      <c r="E33" s="3" t="s">
        <v>88</v>
      </c>
      <c r="F33" s="3" t="s">
        <v>53</v>
      </c>
      <c r="G33" s="3" t="s">
        <v>52</v>
      </c>
      <c r="H33" s="3" t="s">
        <v>32</v>
      </c>
      <c r="I33" s="3">
        <v>2025</v>
      </c>
      <c r="J33" s="3" t="str">
        <f>CONCATENATE("54810245339")</f>
        <v>54810245339</v>
      </c>
      <c r="K33" s="3" t="s">
        <v>33</v>
      </c>
      <c r="L33" s="3"/>
      <c r="M33" s="3" t="s">
        <v>66</v>
      </c>
      <c r="N33" s="3" t="str">
        <f>CONCATENATE("QTTGPP59A11H211W")</f>
        <v>QTTGPP59A11H211W</v>
      </c>
      <c r="O33" s="3" t="s">
        <v>89</v>
      </c>
      <c r="P33" s="3" t="s">
        <v>68</v>
      </c>
      <c r="Q33" s="3"/>
      <c r="R33" s="4">
        <v>46052</v>
      </c>
      <c r="S33" s="3" t="s">
        <v>38</v>
      </c>
      <c r="T33" s="3" t="s">
        <v>39</v>
      </c>
      <c r="U33" s="3" t="s">
        <v>40</v>
      </c>
      <c r="V33" s="5">
        <v>1917.53</v>
      </c>
      <c r="W33" s="3">
        <v>814.95</v>
      </c>
      <c r="X33" s="3">
        <v>771.81</v>
      </c>
      <c r="Y33" s="3">
        <v>330.77</v>
      </c>
    </row>
    <row r="34" spans="1:25" ht="36.75" hidden="1" x14ac:dyDescent="0.25">
      <c r="A34" s="3" t="s">
        <v>26</v>
      </c>
      <c r="B34" s="3" t="s">
        <v>27</v>
      </c>
      <c r="C34" s="3" t="s">
        <v>28</v>
      </c>
      <c r="D34" s="3" t="s">
        <v>57</v>
      </c>
      <c r="E34" s="3" t="s">
        <v>77</v>
      </c>
      <c r="F34" s="3" t="s">
        <v>59</v>
      </c>
      <c r="G34" s="3" t="s">
        <v>77</v>
      </c>
      <c r="H34" s="3" t="s">
        <v>32</v>
      </c>
      <c r="I34" s="3">
        <v>2025</v>
      </c>
      <c r="J34" s="3" t="str">
        <f>CONCATENATE("54810768207")</f>
        <v>54810768207</v>
      </c>
      <c r="K34" s="3" t="s">
        <v>33</v>
      </c>
      <c r="L34" s="3"/>
      <c r="M34" s="3" t="s">
        <v>66</v>
      </c>
      <c r="N34" s="3" t="str">
        <f>CONCATENATE("01912860432")</f>
        <v>01912860432</v>
      </c>
      <c r="O34" s="3" t="s">
        <v>90</v>
      </c>
      <c r="P34" s="3" t="s">
        <v>68</v>
      </c>
      <c r="Q34" s="3"/>
      <c r="R34" s="4">
        <v>46052</v>
      </c>
      <c r="S34" s="3" t="s">
        <v>38</v>
      </c>
      <c r="T34" s="3" t="s">
        <v>39</v>
      </c>
      <c r="U34" s="3" t="s">
        <v>40</v>
      </c>
      <c r="V34" s="5">
        <v>1490.94</v>
      </c>
      <c r="W34" s="3">
        <v>633.65</v>
      </c>
      <c r="X34" s="3">
        <v>600.1</v>
      </c>
      <c r="Y34" s="3">
        <v>257.19</v>
      </c>
    </row>
    <row r="35" spans="1:25" ht="36.75" hidden="1" x14ac:dyDescent="0.25">
      <c r="A35" s="3" t="s">
        <v>26</v>
      </c>
      <c r="B35" s="3" t="s">
        <v>27</v>
      </c>
      <c r="C35" s="3" t="s">
        <v>28</v>
      </c>
      <c r="D35" s="3" t="s">
        <v>57</v>
      </c>
      <c r="E35" s="3" t="s">
        <v>91</v>
      </c>
      <c r="F35" s="3" t="s">
        <v>59</v>
      </c>
      <c r="G35" s="3" t="s">
        <v>91</v>
      </c>
      <c r="H35" s="3" t="s">
        <v>49</v>
      </c>
      <c r="I35" s="3">
        <v>2025</v>
      </c>
      <c r="J35" s="3" t="str">
        <f>CONCATENATE("54810987252")</f>
        <v>54810987252</v>
      </c>
      <c r="K35" s="3" t="s">
        <v>33</v>
      </c>
      <c r="L35" s="3"/>
      <c r="M35" s="3" t="s">
        <v>66</v>
      </c>
      <c r="N35" s="3" t="str">
        <f>CONCATENATE("02546130416")</f>
        <v>02546130416</v>
      </c>
      <c r="O35" s="3" t="s">
        <v>92</v>
      </c>
      <c r="P35" s="3" t="s">
        <v>68</v>
      </c>
      <c r="Q35" s="3"/>
      <c r="R35" s="4">
        <v>46052</v>
      </c>
      <c r="S35" s="3" t="s">
        <v>38</v>
      </c>
      <c r="T35" s="3" t="s">
        <v>39</v>
      </c>
      <c r="U35" s="3" t="s">
        <v>40</v>
      </c>
      <c r="V35" s="3">
        <v>466.6</v>
      </c>
      <c r="W35" s="3">
        <v>198.31</v>
      </c>
      <c r="X35" s="3">
        <v>187.81</v>
      </c>
      <c r="Y35" s="3">
        <v>80.48</v>
      </c>
    </row>
    <row r="36" spans="1:25" ht="60.75" hidden="1" x14ac:dyDescent="0.25">
      <c r="A36" s="3" t="s">
        <v>26</v>
      </c>
      <c r="B36" s="3" t="s">
        <v>27</v>
      </c>
      <c r="C36" s="3" t="s">
        <v>28</v>
      </c>
      <c r="D36" s="3" t="s">
        <v>57</v>
      </c>
      <c r="E36" s="3" t="s">
        <v>84</v>
      </c>
      <c r="F36" s="3" t="s">
        <v>59</v>
      </c>
      <c r="G36" s="3" t="s">
        <v>84</v>
      </c>
      <c r="H36" s="3" t="s">
        <v>32</v>
      </c>
      <c r="I36" s="3">
        <v>2025</v>
      </c>
      <c r="J36" s="3" t="str">
        <f>CONCATENATE("54810824117")</f>
        <v>54810824117</v>
      </c>
      <c r="K36" s="3" t="s">
        <v>33</v>
      </c>
      <c r="L36" s="3"/>
      <c r="M36" s="3" t="s">
        <v>66</v>
      </c>
      <c r="N36" s="3" t="str">
        <f>CONCATENATE("BNCJLO93L20E388K")</f>
        <v>BNCJLO93L20E388K</v>
      </c>
      <c r="O36" s="3" t="s">
        <v>93</v>
      </c>
      <c r="P36" s="3" t="s">
        <v>68</v>
      </c>
      <c r="Q36" s="3"/>
      <c r="R36" s="4">
        <v>46052</v>
      </c>
      <c r="S36" s="3" t="s">
        <v>38</v>
      </c>
      <c r="T36" s="3" t="s">
        <v>39</v>
      </c>
      <c r="U36" s="3" t="s">
        <v>40</v>
      </c>
      <c r="V36" s="5">
        <v>5219.63</v>
      </c>
      <c r="W36" s="5">
        <v>2218.34</v>
      </c>
      <c r="X36" s="5">
        <v>2100.9</v>
      </c>
      <c r="Y36" s="3">
        <v>900.39</v>
      </c>
    </row>
    <row r="37" spans="1:25" ht="60.75" hidden="1" x14ac:dyDescent="0.25">
      <c r="A37" s="3" t="s">
        <v>26</v>
      </c>
      <c r="B37" s="3" t="s">
        <v>27</v>
      </c>
      <c r="C37" s="3" t="s">
        <v>28</v>
      </c>
      <c r="D37" s="3" t="s">
        <v>29</v>
      </c>
      <c r="E37" s="3" t="s">
        <v>43</v>
      </c>
      <c r="F37" s="3" t="s">
        <v>31</v>
      </c>
      <c r="G37" s="3" t="s">
        <v>43</v>
      </c>
      <c r="H37" s="3" t="s">
        <v>32</v>
      </c>
      <c r="I37" s="3">
        <v>2025</v>
      </c>
      <c r="J37" s="3" t="str">
        <f>CONCATENATE("54810225281")</f>
        <v>54810225281</v>
      </c>
      <c r="K37" s="3" t="s">
        <v>33</v>
      </c>
      <c r="L37" s="3"/>
      <c r="M37" s="3" t="s">
        <v>66</v>
      </c>
      <c r="N37" s="3" t="str">
        <f>CONCATENATE("STZSMN85C22F522I")</f>
        <v>STZSMN85C22F522I</v>
      </c>
      <c r="O37" s="3" t="s">
        <v>94</v>
      </c>
      <c r="P37" s="3" t="s">
        <v>68</v>
      </c>
      <c r="Q37" s="3"/>
      <c r="R37" s="4">
        <v>46052</v>
      </c>
      <c r="S37" s="3" t="s">
        <v>38</v>
      </c>
      <c r="T37" s="3" t="s">
        <v>39</v>
      </c>
      <c r="U37" s="3" t="s">
        <v>40</v>
      </c>
      <c r="V37" s="5">
        <v>1941.07</v>
      </c>
      <c r="W37" s="3">
        <v>824.95</v>
      </c>
      <c r="X37" s="3">
        <v>781.28</v>
      </c>
      <c r="Y37" s="3">
        <v>334.84</v>
      </c>
    </row>
    <row r="38" spans="1:25" ht="36.75" hidden="1" x14ac:dyDescent="0.25">
      <c r="A38" s="3" t="s">
        <v>26</v>
      </c>
      <c r="B38" s="3" t="s">
        <v>27</v>
      </c>
      <c r="C38" s="3" t="s">
        <v>28</v>
      </c>
      <c r="D38" s="3" t="s">
        <v>57</v>
      </c>
      <c r="E38" s="3" t="s">
        <v>75</v>
      </c>
      <c r="F38" s="3" t="s">
        <v>59</v>
      </c>
      <c r="G38" s="3" t="s">
        <v>75</v>
      </c>
      <c r="H38" s="3" t="s">
        <v>32</v>
      </c>
      <c r="I38" s="3">
        <v>2025</v>
      </c>
      <c r="J38" s="3" t="str">
        <f>CONCATENATE("54810569522")</f>
        <v>54810569522</v>
      </c>
      <c r="K38" s="3" t="s">
        <v>33</v>
      </c>
      <c r="L38" s="3"/>
      <c r="M38" s="3" t="s">
        <v>66</v>
      </c>
      <c r="N38" s="3" t="str">
        <f>CONCATENATE("01791640434")</f>
        <v>01791640434</v>
      </c>
      <c r="O38" s="3" t="s">
        <v>95</v>
      </c>
      <c r="P38" s="3" t="s">
        <v>68</v>
      </c>
      <c r="Q38" s="3"/>
      <c r="R38" s="4">
        <v>46052</v>
      </c>
      <c r="S38" s="3" t="s">
        <v>38</v>
      </c>
      <c r="T38" s="3" t="s">
        <v>39</v>
      </c>
      <c r="U38" s="3" t="s">
        <v>40</v>
      </c>
      <c r="V38" s="3">
        <v>295.7</v>
      </c>
      <c r="W38" s="3">
        <v>125.67</v>
      </c>
      <c r="X38" s="3">
        <v>119.02</v>
      </c>
      <c r="Y38" s="3">
        <v>51.01</v>
      </c>
    </row>
    <row r="39" spans="1:25" ht="60.75" hidden="1" x14ac:dyDescent="0.25">
      <c r="A39" s="3" t="s">
        <v>26</v>
      </c>
      <c r="B39" s="3" t="s">
        <v>27</v>
      </c>
      <c r="C39" s="3" t="s">
        <v>28</v>
      </c>
      <c r="D39" s="3" t="s">
        <v>29</v>
      </c>
      <c r="E39" s="3" t="s">
        <v>43</v>
      </c>
      <c r="F39" s="3" t="s">
        <v>31</v>
      </c>
      <c r="G39" s="3" t="s">
        <v>43</v>
      </c>
      <c r="H39" s="3" t="s">
        <v>32</v>
      </c>
      <c r="I39" s="3">
        <v>2025</v>
      </c>
      <c r="J39" s="3" t="str">
        <f>CONCATENATE("54810225687")</f>
        <v>54810225687</v>
      </c>
      <c r="K39" s="3" t="s">
        <v>33</v>
      </c>
      <c r="L39" s="3"/>
      <c r="M39" s="3" t="s">
        <v>66</v>
      </c>
      <c r="N39" s="3" t="str">
        <f>CONCATENATE("STZFRZ54E14F621U")</f>
        <v>STZFRZ54E14F621U</v>
      </c>
      <c r="O39" s="3" t="s">
        <v>96</v>
      </c>
      <c r="P39" s="3" t="s">
        <v>68</v>
      </c>
      <c r="Q39" s="3"/>
      <c r="R39" s="4">
        <v>46052</v>
      </c>
      <c r="S39" s="3" t="s">
        <v>38</v>
      </c>
      <c r="T39" s="3" t="s">
        <v>39</v>
      </c>
      <c r="U39" s="3" t="s">
        <v>40</v>
      </c>
      <c r="V39" s="3">
        <v>683.62</v>
      </c>
      <c r="W39" s="3">
        <v>290.54000000000002</v>
      </c>
      <c r="X39" s="3">
        <v>275.16000000000003</v>
      </c>
      <c r="Y39" s="3">
        <v>117.92</v>
      </c>
    </row>
    <row r="40" spans="1:25" ht="60.75" hidden="1" x14ac:dyDescent="0.25">
      <c r="A40" s="3" t="s">
        <v>26</v>
      </c>
      <c r="B40" s="3" t="s">
        <v>27</v>
      </c>
      <c r="C40" s="3" t="s">
        <v>28</v>
      </c>
      <c r="D40" s="3" t="s">
        <v>29</v>
      </c>
      <c r="E40" s="3" t="s">
        <v>43</v>
      </c>
      <c r="F40" s="3" t="s">
        <v>31</v>
      </c>
      <c r="G40" s="3" t="s">
        <v>43</v>
      </c>
      <c r="H40" s="3" t="s">
        <v>32</v>
      </c>
      <c r="I40" s="3">
        <v>2025</v>
      </c>
      <c r="J40" s="3" t="str">
        <f>CONCATENATE("54810154432")</f>
        <v>54810154432</v>
      </c>
      <c r="K40" s="3" t="s">
        <v>33</v>
      </c>
      <c r="L40" s="3"/>
      <c r="M40" s="3" t="s">
        <v>66</v>
      </c>
      <c r="N40" s="3" t="str">
        <f>CONCATENATE("RMDFRZ57S29F268Z")</f>
        <v>RMDFRZ57S29F268Z</v>
      </c>
      <c r="O40" s="3" t="s">
        <v>97</v>
      </c>
      <c r="P40" s="3" t="s">
        <v>68</v>
      </c>
      <c r="Q40" s="3"/>
      <c r="R40" s="4">
        <v>46052</v>
      </c>
      <c r="S40" s="3" t="s">
        <v>38</v>
      </c>
      <c r="T40" s="3" t="s">
        <v>39</v>
      </c>
      <c r="U40" s="3" t="s">
        <v>40</v>
      </c>
      <c r="V40" s="5">
        <v>5983.89</v>
      </c>
      <c r="W40" s="5">
        <v>2543.15</v>
      </c>
      <c r="X40" s="5">
        <v>2408.52</v>
      </c>
      <c r="Y40" s="5">
        <v>1032.22</v>
      </c>
    </row>
    <row r="41" spans="1:25" ht="36.75" hidden="1" x14ac:dyDescent="0.25">
      <c r="A41" s="3" t="s">
        <v>26</v>
      </c>
      <c r="B41" s="3" t="s">
        <v>27</v>
      </c>
      <c r="C41" s="3" t="s">
        <v>28</v>
      </c>
      <c r="D41" s="3" t="s">
        <v>57</v>
      </c>
      <c r="E41" s="3" t="s">
        <v>98</v>
      </c>
      <c r="F41" s="3" t="s">
        <v>59</v>
      </c>
      <c r="G41" s="3" t="s">
        <v>98</v>
      </c>
      <c r="H41" s="3" t="s">
        <v>32</v>
      </c>
      <c r="I41" s="3">
        <v>2025</v>
      </c>
      <c r="J41" s="3" t="str">
        <f>CONCATENATE("54810653987")</f>
        <v>54810653987</v>
      </c>
      <c r="K41" s="3" t="s">
        <v>33</v>
      </c>
      <c r="L41" s="3"/>
      <c r="M41" s="3" t="s">
        <v>66</v>
      </c>
      <c r="N41" s="3" t="str">
        <f>CONCATENATE("01657850432")</f>
        <v>01657850432</v>
      </c>
      <c r="O41" s="3" t="s">
        <v>99</v>
      </c>
      <c r="P41" s="3" t="s">
        <v>68</v>
      </c>
      <c r="Q41" s="3"/>
      <c r="R41" s="4">
        <v>46052</v>
      </c>
      <c r="S41" s="3" t="s">
        <v>38</v>
      </c>
      <c r="T41" s="3" t="s">
        <v>39</v>
      </c>
      <c r="U41" s="3" t="s">
        <v>40</v>
      </c>
      <c r="V41" s="3">
        <v>766.19</v>
      </c>
      <c r="W41" s="3">
        <v>325.63</v>
      </c>
      <c r="X41" s="3">
        <v>308.39</v>
      </c>
      <c r="Y41" s="3">
        <v>132.16999999999999</v>
      </c>
    </row>
    <row r="42" spans="1:25" ht="60.75" hidden="1" x14ac:dyDescent="0.25">
      <c r="A42" s="3" t="s">
        <v>26</v>
      </c>
      <c r="B42" s="3" t="s">
        <v>27</v>
      </c>
      <c r="C42" s="3" t="s">
        <v>28</v>
      </c>
      <c r="D42" s="3" t="s">
        <v>57</v>
      </c>
      <c r="E42" s="3" t="s">
        <v>88</v>
      </c>
      <c r="F42" s="3" t="s">
        <v>59</v>
      </c>
      <c r="G42" s="3" t="s">
        <v>88</v>
      </c>
      <c r="H42" s="3" t="s">
        <v>32</v>
      </c>
      <c r="I42" s="3">
        <v>2025</v>
      </c>
      <c r="J42" s="3" t="str">
        <f>CONCATENATE("54810740511")</f>
        <v>54810740511</v>
      </c>
      <c r="K42" s="3" t="s">
        <v>33</v>
      </c>
      <c r="L42" s="3"/>
      <c r="M42" s="3" t="s">
        <v>66</v>
      </c>
      <c r="N42" s="3" t="str">
        <f>CONCATENATE("RTNSFN64P29F454I")</f>
        <v>RTNSFN64P29F454I</v>
      </c>
      <c r="O42" s="3" t="s">
        <v>100</v>
      </c>
      <c r="P42" s="3" t="s">
        <v>68</v>
      </c>
      <c r="Q42" s="3"/>
      <c r="R42" s="4">
        <v>46052</v>
      </c>
      <c r="S42" s="3" t="s">
        <v>38</v>
      </c>
      <c r="T42" s="3" t="s">
        <v>39</v>
      </c>
      <c r="U42" s="3" t="s">
        <v>40</v>
      </c>
      <c r="V42" s="3">
        <v>410.03</v>
      </c>
      <c r="W42" s="3">
        <v>174.26</v>
      </c>
      <c r="X42" s="3">
        <v>165.04</v>
      </c>
      <c r="Y42" s="3">
        <v>70.73</v>
      </c>
    </row>
    <row r="43" spans="1:25" ht="36.75" hidden="1" x14ac:dyDescent="0.25">
      <c r="A43" s="3" t="s">
        <v>26</v>
      </c>
      <c r="B43" s="3" t="s">
        <v>27</v>
      </c>
      <c r="C43" s="3" t="s">
        <v>28</v>
      </c>
      <c r="D43" s="3" t="s">
        <v>29</v>
      </c>
      <c r="E43" s="3" t="s">
        <v>43</v>
      </c>
      <c r="F43" s="3" t="s">
        <v>31</v>
      </c>
      <c r="G43" s="3" t="s">
        <v>43</v>
      </c>
      <c r="H43" s="3" t="s">
        <v>32</v>
      </c>
      <c r="I43" s="3">
        <v>2025</v>
      </c>
      <c r="J43" s="3" t="str">
        <f>CONCATENATE("54810071982")</f>
        <v>54810071982</v>
      </c>
      <c r="K43" s="3" t="s">
        <v>33</v>
      </c>
      <c r="L43" s="3"/>
      <c r="M43" s="3" t="s">
        <v>66</v>
      </c>
      <c r="N43" s="3" t="str">
        <f>CONCATENATE("01524850433")</f>
        <v>01524850433</v>
      </c>
      <c r="O43" s="3" t="s">
        <v>101</v>
      </c>
      <c r="P43" s="3" t="s">
        <v>68</v>
      </c>
      <c r="Q43" s="3"/>
      <c r="R43" s="4">
        <v>46052</v>
      </c>
      <c r="S43" s="3" t="s">
        <v>38</v>
      </c>
      <c r="T43" s="3" t="s">
        <v>39</v>
      </c>
      <c r="U43" s="3" t="s">
        <v>40</v>
      </c>
      <c r="V43" s="5">
        <v>1313.41</v>
      </c>
      <c r="W43" s="3">
        <v>558.20000000000005</v>
      </c>
      <c r="X43" s="3">
        <v>528.65</v>
      </c>
      <c r="Y43" s="3">
        <v>226.56</v>
      </c>
    </row>
    <row r="44" spans="1:25" ht="60.75" hidden="1" x14ac:dyDescent="0.25">
      <c r="A44" s="3" t="s">
        <v>26</v>
      </c>
      <c r="B44" s="3" t="s">
        <v>27</v>
      </c>
      <c r="C44" s="3" t="s">
        <v>28</v>
      </c>
      <c r="D44" s="3" t="s">
        <v>102</v>
      </c>
      <c r="E44" s="3" t="s">
        <v>103</v>
      </c>
      <c r="F44" s="3" t="s">
        <v>104</v>
      </c>
      <c r="G44" s="3" t="s">
        <v>103</v>
      </c>
      <c r="H44" s="3" t="s">
        <v>49</v>
      </c>
      <c r="I44" s="3">
        <v>2025</v>
      </c>
      <c r="J44" s="3" t="str">
        <f>CONCATENATE("54811134870")</f>
        <v>54811134870</v>
      </c>
      <c r="K44" s="3" t="s">
        <v>33</v>
      </c>
      <c r="L44" s="3"/>
      <c r="M44" s="3" t="s">
        <v>66</v>
      </c>
      <c r="N44" s="3" t="str">
        <f>CONCATENATE("GVLCLD70H19I285J")</f>
        <v>GVLCLD70H19I285J</v>
      </c>
      <c r="O44" s="3" t="s">
        <v>105</v>
      </c>
      <c r="P44" s="3" t="s">
        <v>68</v>
      </c>
      <c r="Q44" s="3"/>
      <c r="R44" s="4">
        <v>46052</v>
      </c>
      <c r="S44" s="3" t="s">
        <v>38</v>
      </c>
      <c r="T44" s="3" t="s">
        <v>39</v>
      </c>
      <c r="U44" s="3" t="s">
        <v>40</v>
      </c>
      <c r="V44" s="3">
        <v>605.01</v>
      </c>
      <c r="W44" s="3">
        <v>257.13</v>
      </c>
      <c r="X44" s="3">
        <v>243.52</v>
      </c>
      <c r="Y44" s="3">
        <v>104.36</v>
      </c>
    </row>
    <row r="45" spans="1:25" ht="60.75" hidden="1" x14ac:dyDescent="0.25">
      <c r="A45" s="3" t="s">
        <v>26</v>
      </c>
      <c r="B45" s="3" t="s">
        <v>27</v>
      </c>
      <c r="C45" s="3" t="s">
        <v>28</v>
      </c>
      <c r="D45" s="3" t="s">
        <v>57</v>
      </c>
      <c r="E45" s="3" t="s">
        <v>98</v>
      </c>
      <c r="F45" s="3" t="s">
        <v>59</v>
      </c>
      <c r="G45" s="3" t="s">
        <v>98</v>
      </c>
      <c r="H45" s="3" t="s">
        <v>32</v>
      </c>
      <c r="I45" s="3">
        <v>2025</v>
      </c>
      <c r="J45" s="3" t="str">
        <f>CONCATENATE("54810653896")</f>
        <v>54810653896</v>
      </c>
      <c r="K45" s="3" t="s">
        <v>33</v>
      </c>
      <c r="L45" s="3"/>
      <c r="M45" s="3" t="s">
        <v>66</v>
      </c>
      <c r="N45" s="3" t="str">
        <f>CONCATENATE("TVLSLV77M48I156T")</f>
        <v>TVLSLV77M48I156T</v>
      </c>
      <c r="O45" s="3" t="s">
        <v>106</v>
      </c>
      <c r="P45" s="3" t="s">
        <v>68</v>
      </c>
      <c r="Q45" s="3"/>
      <c r="R45" s="4">
        <v>46052</v>
      </c>
      <c r="S45" s="3" t="s">
        <v>38</v>
      </c>
      <c r="T45" s="3" t="s">
        <v>39</v>
      </c>
      <c r="U45" s="3" t="s">
        <v>40</v>
      </c>
      <c r="V45" s="3">
        <v>683.45</v>
      </c>
      <c r="W45" s="3">
        <v>290.47000000000003</v>
      </c>
      <c r="X45" s="3">
        <v>275.08999999999997</v>
      </c>
      <c r="Y45" s="3">
        <v>117.89</v>
      </c>
    </row>
    <row r="46" spans="1:25" ht="60.75" hidden="1" x14ac:dyDescent="0.25">
      <c r="A46" s="3" t="s">
        <v>26</v>
      </c>
      <c r="B46" s="3" t="s">
        <v>27</v>
      </c>
      <c r="C46" s="3" t="s">
        <v>28</v>
      </c>
      <c r="D46" s="3" t="s">
        <v>57</v>
      </c>
      <c r="E46" s="3" t="s">
        <v>75</v>
      </c>
      <c r="F46" s="3" t="s">
        <v>59</v>
      </c>
      <c r="G46" s="3" t="s">
        <v>75</v>
      </c>
      <c r="H46" s="3" t="s">
        <v>32</v>
      </c>
      <c r="I46" s="3">
        <v>2025</v>
      </c>
      <c r="J46" s="3" t="str">
        <f>CONCATENATE("54810824380")</f>
        <v>54810824380</v>
      </c>
      <c r="K46" s="3" t="s">
        <v>33</v>
      </c>
      <c r="L46" s="3"/>
      <c r="M46" s="3" t="s">
        <v>66</v>
      </c>
      <c r="N46" s="3" t="str">
        <f>CONCATENATE("MGLPNI52L42E783F")</f>
        <v>MGLPNI52L42E783F</v>
      </c>
      <c r="O46" s="3" t="s">
        <v>107</v>
      </c>
      <c r="P46" s="3" t="s">
        <v>68</v>
      </c>
      <c r="Q46" s="3"/>
      <c r="R46" s="4">
        <v>46052</v>
      </c>
      <c r="S46" s="3" t="s">
        <v>38</v>
      </c>
      <c r="T46" s="3" t="s">
        <v>39</v>
      </c>
      <c r="U46" s="3" t="s">
        <v>40</v>
      </c>
      <c r="V46" s="3">
        <v>397.13</v>
      </c>
      <c r="W46" s="3">
        <v>168.78</v>
      </c>
      <c r="X46" s="3">
        <v>159.84</v>
      </c>
      <c r="Y46" s="3">
        <v>68.510000000000005</v>
      </c>
    </row>
    <row r="47" spans="1:25" ht="60.75" hidden="1" x14ac:dyDescent="0.25">
      <c r="A47" s="3" t="s">
        <v>26</v>
      </c>
      <c r="B47" s="3" t="s">
        <v>27</v>
      </c>
      <c r="C47" s="3" t="s">
        <v>28</v>
      </c>
      <c r="D47" s="3" t="s">
        <v>57</v>
      </c>
      <c r="E47" s="3" t="s">
        <v>98</v>
      </c>
      <c r="F47" s="3" t="s">
        <v>59</v>
      </c>
      <c r="G47" s="3" t="s">
        <v>98</v>
      </c>
      <c r="H47" s="3" t="s">
        <v>32</v>
      </c>
      <c r="I47" s="3">
        <v>2025</v>
      </c>
      <c r="J47" s="3" t="str">
        <f>CONCATENATE("54810767126")</f>
        <v>54810767126</v>
      </c>
      <c r="K47" s="3" t="s">
        <v>33</v>
      </c>
      <c r="L47" s="3"/>
      <c r="M47" s="3" t="s">
        <v>66</v>
      </c>
      <c r="N47" s="3" t="str">
        <f>CONCATENATE("FRNNRC65D17I156Q")</f>
        <v>FRNNRC65D17I156Q</v>
      </c>
      <c r="O47" s="3" t="s">
        <v>108</v>
      </c>
      <c r="P47" s="3" t="s">
        <v>68</v>
      </c>
      <c r="Q47" s="3"/>
      <c r="R47" s="4">
        <v>46052</v>
      </c>
      <c r="S47" s="3" t="s">
        <v>38</v>
      </c>
      <c r="T47" s="3" t="s">
        <v>39</v>
      </c>
      <c r="U47" s="3" t="s">
        <v>40</v>
      </c>
      <c r="V47" s="5">
        <v>3735.03</v>
      </c>
      <c r="W47" s="5">
        <v>1587.39</v>
      </c>
      <c r="X47" s="5">
        <v>1503.35</v>
      </c>
      <c r="Y47" s="3">
        <v>644.29</v>
      </c>
    </row>
    <row r="48" spans="1:25" ht="60.75" hidden="1" x14ac:dyDescent="0.25">
      <c r="A48" s="3" t="s">
        <v>26</v>
      </c>
      <c r="B48" s="3" t="s">
        <v>27</v>
      </c>
      <c r="C48" s="3" t="s">
        <v>28</v>
      </c>
      <c r="D48" s="3" t="s">
        <v>57</v>
      </c>
      <c r="E48" s="3" t="s">
        <v>109</v>
      </c>
      <c r="F48" s="3" t="s">
        <v>59</v>
      </c>
      <c r="G48" s="3" t="s">
        <v>109</v>
      </c>
      <c r="H48" s="3" t="s">
        <v>49</v>
      </c>
      <c r="I48" s="3">
        <v>2025</v>
      </c>
      <c r="J48" s="3" t="str">
        <f>CONCATENATE("54811089876")</f>
        <v>54811089876</v>
      </c>
      <c r="K48" s="3" t="s">
        <v>33</v>
      </c>
      <c r="L48" s="3"/>
      <c r="M48" s="3" t="s">
        <v>66</v>
      </c>
      <c r="N48" s="3" t="str">
        <f>CONCATENATE("BVLSFN59B08D488T")</f>
        <v>BVLSFN59B08D488T</v>
      </c>
      <c r="O48" s="3" t="s">
        <v>110</v>
      </c>
      <c r="P48" s="3" t="s">
        <v>68</v>
      </c>
      <c r="Q48" s="3"/>
      <c r="R48" s="4">
        <v>46052</v>
      </c>
      <c r="S48" s="3" t="s">
        <v>38</v>
      </c>
      <c r="T48" s="3" t="s">
        <v>39</v>
      </c>
      <c r="U48" s="3" t="s">
        <v>40</v>
      </c>
      <c r="V48" s="3">
        <v>259.48</v>
      </c>
      <c r="W48" s="3">
        <v>110.28</v>
      </c>
      <c r="X48" s="3">
        <v>104.44</v>
      </c>
      <c r="Y48" s="3">
        <v>44.76</v>
      </c>
    </row>
    <row r="49" spans="1:25" ht="60.75" hidden="1" x14ac:dyDescent="0.25">
      <c r="A49" s="3" t="s">
        <v>26</v>
      </c>
      <c r="B49" s="3" t="s">
        <v>27</v>
      </c>
      <c r="C49" s="3" t="s">
        <v>28</v>
      </c>
      <c r="D49" s="3" t="s">
        <v>57</v>
      </c>
      <c r="E49" s="3" t="s">
        <v>77</v>
      </c>
      <c r="F49" s="3" t="s">
        <v>59</v>
      </c>
      <c r="G49" s="3" t="s">
        <v>77</v>
      </c>
      <c r="H49" s="3" t="s">
        <v>32</v>
      </c>
      <c r="I49" s="3">
        <v>2025</v>
      </c>
      <c r="J49" s="3" t="str">
        <f>CONCATENATE("54810657392")</f>
        <v>54810657392</v>
      </c>
      <c r="K49" s="3" t="s">
        <v>33</v>
      </c>
      <c r="L49" s="3"/>
      <c r="M49" s="3" t="s">
        <v>66</v>
      </c>
      <c r="N49" s="3" t="str">
        <f>CONCATENATE("MCNLRT51P09H876I")</f>
        <v>MCNLRT51P09H876I</v>
      </c>
      <c r="O49" s="3" t="s">
        <v>111</v>
      </c>
      <c r="P49" s="3" t="s">
        <v>68</v>
      </c>
      <c r="Q49" s="3"/>
      <c r="R49" s="4">
        <v>46052</v>
      </c>
      <c r="S49" s="3" t="s">
        <v>38</v>
      </c>
      <c r="T49" s="3" t="s">
        <v>39</v>
      </c>
      <c r="U49" s="3" t="s">
        <v>40</v>
      </c>
      <c r="V49" s="5">
        <v>1062.1099999999999</v>
      </c>
      <c r="W49" s="3">
        <v>451.4</v>
      </c>
      <c r="X49" s="3">
        <v>427.5</v>
      </c>
      <c r="Y49" s="3">
        <v>183.21</v>
      </c>
    </row>
    <row r="50" spans="1:25" ht="60.75" hidden="1" x14ac:dyDescent="0.25">
      <c r="A50" s="3" t="s">
        <v>26</v>
      </c>
      <c r="B50" s="3" t="s">
        <v>27</v>
      </c>
      <c r="C50" s="3" t="s">
        <v>28</v>
      </c>
      <c r="D50" s="3" t="s">
        <v>57</v>
      </c>
      <c r="E50" s="3" t="s">
        <v>91</v>
      </c>
      <c r="F50" s="3" t="s">
        <v>59</v>
      </c>
      <c r="G50" s="3" t="s">
        <v>91</v>
      </c>
      <c r="H50" s="3" t="s">
        <v>49</v>
      </c>
      <c r="I50" s="3">
        <v>2025</v>
      </c>
      <c r="J50" s="3" t="str">
        <f>CONCATENATE("54811004388")</f>
        <v>54811004388</v>
      </c>
      <c r="K50" s="3" t="s">
        <v>33</v>
      </c>
      <c r="L50" s="3"/>
      <c r="M50" s="3" t="s">
        <v>66</v>
      </c>
      <c r="N50" s="3" t="str">
        <f>CONCATENATE("BRTTZN58R18I285N")</f>
        <v>BRTTZN58R18I285N</v>
      </c>
      <c r="O50" s="3" t="s">
        <v>112</v>
      </c>
      <c r="P50" s="3" t="s">
        <v>68</v>
      </c>
      <c r="Q50" s="3"/>
      <c r="R50" s="4">
        <v>46052</v>
      </c>
      <c r="S50" s="3" t="s">
        <v>38</v>
      </c>
      <c r="T50" s="3" t="s">
        <v>39</v>
      </c>
      <c r="U50" s="3" t="s">
        <v>40</v>
      </c>
      <c r="V50" s="5">
        <v>1633.82</v>
      </c>
      <c r="W50" s="3">
        <v>694.37</v>
      </c>
      <c r="X50" s="3">
        <v>657.61</v>
      </c>
      <c r="Y50" s="3">
        <v>281.83999999999997</v>
      </c>
    </row>
    <row r="51" spans="1:25" ht="60.75" hidden="1" x14ac:dyDescent="0.25">
      <c r="A51" s="3" t="s">
        <v>26</v>
      </c>
      <c r="B51" s="3" t="s">
        <v>27</v>
      </c>
      <c r="C51" s="3" t="s">
        <v>28</v>
      </c>
      <c r="D51" s="3" t="s">
        <v>102</v>
      </c>
      <c r="E51" s="3" t="s">
        <v>103</v>
      </c>
      <c r="F51" s="3" t="s">
        <v>104</v>
      </c>
      <c r="G51" s="3" t="s">
        <v>103</v>
      </c>
      <c r="H51" s="3" t="s">
        <v>49</v>
      </c>
      <c r="I51" s="3">
        <v>2025</v>
      </c>
      <c r="J51" s="3" t="str">
        <f>CONCATENATE("54811016937")</f>
        <v>54811016937</v>
      </c>
      <c r="K51" s="3" t="s">
        <v>33</v>
      </c>
      <c r="L51" s="3"/>
      <c r="M51" s="3" t="s">
        <v>66</v>
      </c>
      <c r="N51" s="3" t="str">
        <f>CONCATENATE("BRNLCN61P27F533C")</f>
        <v>BRNLCN61P27F533C</v>
      </c>
      <c r="O51" s="3" t="s">
        <v>113</v>
      </c>
      <c r="P51" s="3" t="s">
        <v>68</v>
      </c>
      <c r="Q51" s="3"/>
      <c r="R51" s="4">
        <v>46052</v>
      </c>
      <c r="S51" s="3" t="s">
        <v>38</v>
      </c>
      <c r="T51" s="3" t="s">
        <v>39</v>
      </c>
      <c r="U51" s="3" t="s">
        <v>40</v>
      </c>
      <c r="V51" s="3">
        <v>244.28</v>
      </c>
      <c r="W51" s="3">
        <v>103.82</v>
      </c>
      <c r="X51" s="3">
        <v>98.32</v>
      </c>
      <c r="Y51" s="3">
        <v>42.14</v>
      </c>
    </row>
    <row r="52" spans="1:25" ht="72.75" hidden="1" x14ac:dyDescent="0.25">
      <c r="A52" s="3" t="s">
        <v>26</v>
      </c>
      <c r="B52" s="3" t="s">
        <v>27</v>
      </c>
      <c r="C52" s="3" t="s">
        <v>28</v>
      </c>
      <c r="D52" s="3" t="s">
        <v>29</v>
      </c>
      <c r="E52" s="3" t="s">
        <v>43</v>
      </c>
      <c r="F52" s="3" t="s">
        <v>31</v>
      </c>
      <c r="G52" s="3" t="s">
        <v>43</v>
      </c>
      <c r="H52" s="3" t="s">
        <v>32</v>
      </c>
      <c r="I52" s="3">
        <v>2025</v>
      </c>
      <c r="J52" s="3" t="str">
        <f>CONCATENATE("54810138559")</f>
        <v>54810138559</v>
      </c>
      <c r="K52" s="3" t="s">
        <v>33</v>
      </c>
      <c r="L52" s="3"/>
      <c r="M52" s="3" t="s">
        <v>66</v>
      </c>
      <c r="N52" s="3" t="str">
        <f>CONCATENATE("RMDMTT87B04E783N")</f>
        <v>RMDMTT87B04E783N</v>
      </c>
      <c r="O52" s="3" t="s">
        <v>114</v>
      </c>
      <c r="P52" s="3" t="s">
        <v>68</v>
      </c>
      <c r="Q52" s="3"/>
      <c r="R52" s="4">
        <v>46052</v>
      </c>
      <c r="S52" s="3" t="s">
        <v>38</v>
      </c>
      <c r="T52" s="3" t="s">
        <v>39</v>
      </c>
      <c r="U52" s="3" t="s">
        <v>40</v>
      </c>
      <c r="V52" s="5">
        <v>1625.71</v>
      </c>
      <c r="W52" s="3">
        <v>690.93</v>
      </c>
      <c r="X52" s="3">
        <v>654.35</v>
      </c>
      <c r="Y52" s="3">
        <v>280.43</v>
      </c>
    </row>
    <row r="53" spans="1:25" ht="60.75" hidden="1" x14ac:dyDescent="0.25">
      <c r="A53" s="3" t="s">
        <v>26</v>
      </c>
      <c r="B53" s="3" t="s">
        <v>27</v>
      </c>
      <c r="C53" s="3" t="s">
        <v>28</v>
      </c>
      <c r="D53" s="3" t="s">
        <v>57</v>
      </c>
      <c r="E53" s="3" t="s">
        <v>75</v>
      </c>
      <c r="F53" s="3" t="s">
        <v>59</v>
      </c>
      <c r="G53" s="3" t="s">
        <v>75</v>
      </c>
      <c r="H53" s="3" t="s">
        <v>32</v>
      </c>
      <c r="I53" s="3">
        <v>2025</v>
      </c>
      <c r="J53" s="3" t="str">
        <f>CONCATENATE("54810179850")</f>
        <v>54810179850</v>
      </c>
      <c r="K53" s="3" t="s">
        <v>33</v>
      </c>
      <c r="L53" s="3"/>
      <c r="M53" s="3" t="s">
        <v>66</v>
      </c>
      <c r="N53" s="3" t="str">
        <f>CONCATENATE("FRTGDE37P25F268Y")</f>
        <v>FRTGDE37P25F268Y</v>
      </c>
      <c r="O53" s="3" t="s">
        <v>115</v>
      </c>
      <c r="P53" s="3" t="s">
        <v>68</v>
      </c>
      <c r="Q53" s="3"/>
      <c r="R53" s="4">
        <v>46052</v>
      </c>
      <c r="S53" s="3" t="s">
        <v>38</v>
      </c>
      <c r="T53" s="3" t="s">
        <v>39</v>
      </c>
      <c r="U53" s="3" t="s">
        <v>40</v>
      </c>
      <c r="V53" s="3">
        <v>446.13</v>
      </c>
      <c r="W53" s="3">
        <v>189.61</v>
      </c>
      <c r="X53" s="3">
        <v>179.57</v>
      </c>
      <c r="Y53" s="3">
        <v>76.95</v>
      </c>
    </row>
    <row r="54" spans="1:25" ht="60.75" hidden="1" x14ac:dyDescent="0.25">
      <c r="A54" s="3" t="s">
        <v>26</v>
      </c>
      <c r="B54" s="3" t="s">
        <v>27</v>
      </c>
      <c r="C54" s="3" t="s">
        <v>28</v>
      </c>
      <c r="D54" s="3" t="s">
        <v>57</v>
      </c>
      <c r="E54" s="3" t="s">
        <v>75</v>
      </c>
      <c r="F54" s="3" t="s">
        <v>59</v>
      </c>
      <c r="G54" s="3" t="s">
        <v>75</v>
      </c>
      <c r="H54" s="3" t="s">
        <v>32</v>
      </c>
      <c r="I54" s="3">
        <v>2025</v>
      </c>
      <c r="J54" s="3" t="str">
        <f>CONCATENATE("54810445988")</f>
        <v>54810445988</v>
      </c>
      <c r="K54" s="3" t="s">
        <v>33</v>
      </c>
      <c r="L54" s="3"/>
      <c r="M54" s="3" t="s">
        <v>66</v>
      </c>
      <c r="N54" s="3" t="str">
        <f>CONCATENATE("BVLSML85L02D042O")</f>
        <v>BVLSML85L02D042O</v>
      </c>
      <c r="O54" s="3" t="s">
        <v>116</v>
      </c>
      <c r="P54" s="3" t="s">
        <v>68</v>
      </c>
      <c r="Q54" s="3"/>
      <c r="R54" s="4">
        <v>46052</v>
      </c>
      <c r="S54" s="3" t="s">
        <v>38</v>
      </c>
      <c r="T54" s="3" t="s">
        <v>39</v>
      </c>
      <c r="U54" s="3" t="s">
        <v>40</v>
      </c>
      <c r="V54" s="3">
        <v>389.37</v>
      </c>
      <c r="W54" s="3">
        <v>165.48</v>
      </c>
      <c r="X54" s="3">
        <v>156.72</v>
      </c>
      <c r="Y54" s="3">
        <v>67.17</v>
      </c>
    </row>
    <row r="55" spans="1:25" ht="36.75" hidden="1" x14ac:dyDescent="0.25">
      <c r="A55" s="3" t="s">
        <v>26</v>
      </c>
      <c r="B55" s="3" t="s">
        <v>27</v>
      </c>
      <c r="C55" s="3" t="s">
        <v>28</v>
      </c>
      <c r="D55" s="3" t="s">
        <v>57</v>
      </c>
      <c r="E55" s="3" t="s">
        <v>84</v>
      </c>
      <c r="F55" s="3" t="s">
        <v>59</v>
      </c>
      <c r="G55" s="3" t="s">
        <v>84</v>
      </c>
      <c r="H55" s="3" t="s">
        <v>32</v>
      </c>
      <c r="I55" s="3">
        <v>2025</v>
      </c>
      <c r="J55" s="3" t="str">
        <f>CONCATENATE("54810737418")</f>
        <v>54810737418</v>
      </c>
      <c r="K55" s="3" t="s">
        <v>33</v>
      </c>
      <c r="L55" s="3"/>
      <c r="M55" s="3" t="s">
        <v>66</v>
      </c>
      <c r="N55" s="3" t="str">
        <f>CONCATENATE("01523900437")</f>
        <v>01523900437</v>
      </c>
      <c r="O55" s="3" t="s">
        <v>117</v>
      </c>
      <c r="P55" s="3" t="s">
        <v>68</v>
      </c>
      <c r="Q55" s="3"/>
      <c r="R55" s="4">
        <v>46052</v>
      </c>
      <c r="S55" s="3" t="s">
        <v>38</v>
      </c>
      <c r="T55" s="3" t="s">
        <v>39</v>
      </c>
      <c r="U55" s="3" t="s">
        <v>40</v>
      </c>
      <c r="V55" s="3">
        <v>479.76</v>
      </c>
      <c r="W55" s="3">
        <v>203.9</v>
      </c>
      <c r="X55" s="3">
        <v>193.1</v>
      </c>
      <c r="Y55" s="3">
        <v>82.76</v>
      </c>
    </row>
    <row r="56" spans="1:25" ht="36.75" hidden="1" x14ac:dyDescent="0.25">
      <c r="A56" s="3" t="s">
        <v>26</v>
      </c>
      <c r="B56" s="3" t="s">
        <v>27</v>
      </c>
      <c r="C56" s="3" t="s">
        <v>28</v>
      </c>
      <c r="D56" s="3" t="s">
        <v>57</v>
      </c>
      <c r="E56" s="3" t="s">
        <v>75</v>
      </c>
      <c r="F56" s="3" t="s">
        <v>59</v>
      </c>
      <c r="G56" s="3" t="s">
        <v>75</v>
      </c>
      <c r="H56" s="3" t="s">
        <v>32</v>
      </c>
      <c r="I56" s="3">
        <v>2025</v>
      </c>
      <c r="J56" s="3" t="str">
        <f>CONCATENATE("54810228905")</f>
        <v>54810228905</v>
      </c>
      <c r="K56" s="3" t="s">
        <v>33</v>
      </c>
      <c r="L56" s="3"/>
      <c r="M56" s="3" t="s">
        <v>66</v>
      </c>
      <c r="N56" s="3" t="str">
        <f>CONCATENATE("02121500439")</f>
        <v>02121500439</v>
      </c>
      <c r="O56" s="3" t="s">
        <v>118</v>
      </c>
      <c r="P56" s="3" t="s">
        <v>68</v>
      </c>
      <c r="Q56" s="3"/>
      <c r="R56" s="4">
        <v>46052</v>
      </c>
      <c r="S56" s="3" t="s">
        <v>38</v>
      </c>
      <c r="T56" s="3" t="s">
        <v>39</v>
      </c>
      <c r="U56" s="3" t="s">
        <v>40</v>
      </c>
      <c r="V56" s="3">
        <v>304.27999999999997</v>
      </c>
      <c r="W56" s="3">
        <v>129.32</v>
      </c>
      <c r="X56" s="3">
        <v>122.47</v>
      </c>
      <c r="Y56" s="3">
        <v>52.49</v>
      </c>
    </row>
    <row r="57" spans="1:25" ht="60.75" hidden="1" x14ac:dyDescent="0.25">
      <c r="A57" s="3" t="s">
        <v>26</v>
      </c>
      <c r="B57" s="3" t="s">
        <v>27</v>
      </c>
      <c r="C57" s="3" t="s">
        <v>28</v>
      </c>
      <c r="D57" s="3" t="s">
        <v>57</v>
      </c>
      <c r="E57" s="3" t="s">
        <v>91</v>
      </c>
      <c r="F57" s="3" t="s">
        <v>59</v>
      </c>
      <c r="G57" s="3" t="s">
        <v>91</v>
      </c>
      <c r="H57" s="3" t="s">
        <v>49</v>
      </c>
      <c r="I57" s="3">
        <v>2025</v>
      </c>
      <c r="J57" s="3" t="str">
        <f>CONCATENATE("54810998978")</f>
        <v>54810998978</v>
      </c>
      <c r="K57" s="3" t="s">
        <v>33</v>
      </c>
      <c r="L57" s="3"/>
      <c r="M57" s="3" t="s">
        <v>66</v>
      </c>
      <c r="N57" s="3" t="str">
        <f>CONCATENATE("FRLFBL70A42G479Q")</f>
        <v>FRLFBL70A42G479Q</v>
      </c>
      <c r="O57" s="3" t="s">
        <v>119</v>
      </c>
      <c r="P57" s="3" t="s">
        <v>68</v>
      </c>
      <c r="Q57" s="3"/>
      <c r="R57" s="4">
        <v>46052</v>
      </c>
      <c r="S57" s="3" t="s">
        <v>38</v>
      </c>
      <c r="T57" s="3" t="s">
        <v>39</v>
      </c>
      <c r="U57" s="3" t="s">
        <v>40</v>
      </c>
      <c r="V57" s="3">
        <v>543.21</v>
      </c>
      <c r="W57" s="3">
        <v>230.86</v>
      </c>
      <c r="X57" s="3">
        <v>218.64</v>
      </c>
      <c r="Y57" s="3">
        <v>93.71</v>
      </c>
    </row>
    <row r="58" spans="1:25" ht="60.75" hidden="1" x14ac:dyDescent="0.25">
      <c r="A58" s="3" t="s">
        <v>26</v>
      </c>
      <c r="B58" s="3" t="s">
        <v>27</v>
      </c>
      <c r="C58" s="3" t="s">
        <v>28</v>
      </c>
      <c r="D58" s="3" t="s">
        <v>57</v>
      </c>
      <c r="E58" s="3" t="s">
        <v>91</v>
      </c>
      <c r="F58" s="3" t="s">
        <v>59</v>
      </c>
      <c r="G58" s="3" t="s">
        <v>91</v>
      </c>
      <c r="H58" s="3" t="s">
        <v>49</v>
      </c>
      <c r="I58" s="3">
        <v>2025</v>
      </c>
      <c r="J58" s="3" t="str">
        <f>CONCATENATE("54811001020")</f>
        <v>54811001020</v>
      </c>
      <c r="K58" s="3" t="s">
        <v>33</v>
      </c>
      <c r="L58" s="3"/>
      <c r="M58" s="3" t="s">
        <v>66</v>
      </c>
      <c r="N58" s="3" t="str">
        <f>CONCATENATE("CVLNNL67E53G479E")</f>
        <v>CVLNNL67E53G479E</v>
      </c>
      <c r="O58" s="3" t="s">
        <v>120</v>
      </c>
      <c r="P58" s="3" t="s">
        <v>68</v>
      </c>
      <c r="Q58" s="3"/>
      <c r="R58" s="4">
        <v>46052</v>
      </c>
      <c r="S58" s="3" t="s">
        <v>38</v>
      </c>
      <c r="T58" s="3" t="s">
        <v>39</v>
      </c>
      <c r="U58" s="3" t="s">
        <v>40</v>
      </c>
      <c r="V58" s="3">
        <v>346.91</v>
      </c>
      <c r="W58" s="3">
        <v>147.44</v>
      </c>
      <c r="X58" s="3">
        <v>139.63</v>
      </c>
      <c r="Y58" s="3">
        <v>59.84</v>
      </c>
    </row>
    <row r="59" spans="1:25" ht="36.75" hidden="1" x14ac:dyDescent="0.25">
      <c r="A59" s="3" t="s">
        <v>26</v>
      </c>
      <c r="B59" s="3" t="s">
        <v>27</v>
      </c>
      <c r="C59" s="3" t="s">
        <v>28</v>
      </c>
      <c r="D59" s="3" t="s">
        <v>57</v>
      </c>
      <c r="E59" s="3" t="s">
        <v>77</v>
      </c>
      <c r="F59" s="3" t="s">
        <v>59</v>
      </c>
      <c r="G59" s="3" t="s">
        <v>77</v>
      </c>
      <c r="H59" s="3" t="s">
        <v>32</v>
      </c>
      <c r="I59" s="3">
        <v>2025</v>
      </c>
      <c r="J59" s="3" t="str">
        <f>CONCATENATE("54810807526")</f>
        <v>54810807526</v>
      </c>
      <c r="K59" s="3" t="s">
        <v>33</v>
      </c>
      <c r="L59" s="3"/>
      <c r="M59" s="3" t="s">
        <v>66</v>
      </c>
      <c r="N59" s="3" t="str">
        <f>CONCATENATE("01738470432")</f>
        <v>01738470432</v>
      </c>
      <c r="O59" s="3" t="s">
        <v>121</v>
      </c>
      <c r="P59" s="3" t="s">
        <v>68</v>
      </c>
      <c r="Q59" s="3"/>
      <c r="R59" s="4">
        <v>46052</v>
      </c>
      <c r="S59" s="3" t="s">
        <v>38</v>
      </c>
      <c r="T59" s="3" t="s">
        <v>39</v>
      </c>
      <c r="U59" s="3" t="s">
        <v>40</v>
      </c>
      <c r="V59" s="5">
        <v>1102.23</v>
      </c>
      <c r="W59" s="3">
        <v>468.45</v>
      </c>
      <c r="X59" s="3">
        <v>443.65</v>
      </c>
      <c r="Y59" s="3">
        <v>190.13</v>
      </c>
    </row>
    <row r="60" spans="1:25" ht="72.75" hidden="1" x14ac:dyDescent="0.25">
      <c r="A60" s="3" t="s">
        <v>26</v>
      </c>
      <c r="B60" s="3" t="s">
        <v>27</v>
      </c>
      <c r="C60" s="3" t="s">
        <v>28</v>
      </c>
      <c r="D60" s="3" t="s">
        <v>57</v>
      </c>
      <c r="E60" s="3" t="s">
        <v>75</v>
      </c>
      <c r="F60" s="3" t="s">
        <v>59</v>
      </c>
      <c r="G60" s="3" t="s">
        <v>75</v>
      </c>
      <c r="H60" s="3" t="s">
        <v>32</v>
      </c>
      <c r="I60" s="3">
        <v>2025</v>
      </c>
      <c r="J60" s="3" t="str">
        <f>CONCATENATE("54810271483")</f>
        <v>54810271483</v>
      </c>
      <c r="K60" s="3" t="s">
        <v>33</v>
      </c>
      <c r="L60" s="3"/>
      <c r="M60" s="3" t="s">
        <v>66</v>
      </c>
      <c r="N60" s="3" t="str">
        <f>CONCATENATE("PLTMTT02B19H211H")</f>
        <v>PLTMTT02B19H211H</v>
      </c>
      <c r="O60" s="3" t="s">
        <v>122</v>
      </c>
      <c r="P60" s="3" t="s">
        <v>68</v>
      </c>
      <c r="Q60" s="3"/>
      <c r="R60" s="4">
        <v>46052</v>
      </c>
      <c r="S60" s="3" t="s">
        <v>38</v>
      </c>
      <c r="T60" s="3" t="s">
        <v>39</v>
      </c>
      <c r="U60" s="3" t="s">
        <v>40</v>
      </c>
      <c r="V60" s="3">
        <v>295.75</v>
      </c>
      <c r="W60" s="3">
        <v>125.69</v>
      </c>
      <c r="X60" s="3">
        <v>119.04</v>
      </c>
      <c r="Y60" s="3">
        <v>51.02</v>
      </c>
    </row>
    <row r="61" spans="1:25" ht="36.75" hidden="1" x14ac:dyDescent="0.25">
      <c r="A61" s="3" t="s">
        <v>26</v>
      </c>
      <c r="B61" s="3" t="s">
        <v>27</v>
      </c>
      <c r="C61" s="3" t="s">
        <v>28</v>
      </c>
      <c r="D61" s="3" t="s">
        <v>57</v>
      </c>
      <c r="E61" s="3" t="s">
        <v>77</v>
      </c>
      <c r="F61" s="3" t="s">
        <v>59</v>
      </c>
      <c r="G61" s="3" t="s">
        <v>77</v>
      </c>
      <c r="H61" s="3" t="s">
        <v>32</v>
      </c>
      <c r="I61" s="3">
        <v>2025</v>
      </c>
      <c r="J61" s="3" t="str">
        <f>CONCATENATE("54810901907")</f>
        <v>54810901907</v>
      </c>
      <c r="K61" s="3" t="s">
        <v>33</v>
      </c>
      <c r="L61" s="3"/>
      <c r="M61" s="3" t="s">
        <v>66</v>
      </c>
      <c r="N61" s="3" t="str">
        <f>CONCATENATE("02023830439")</f>
        <v>02023830439</v>
      </c>
      <c r="O61" s="3" t="s">
        <v>123</v>
      </c>
      <c r="P61" s="3" t="s">
        <v>68</v>
      </c>
      <c r="Q61" s="3"/>
      <c r="R61" s="4">
        <v>46052</v>
      </c>
      <c r="S61" s="3" t="s">
        <v>38</v>
      </c>
      <c r="T61" s="3" t="s">
        <v>39</v>
      </c>
      <c r="U61" s="3" t="s">
        <v>40</v>
      </c>
      <c r="V61" s="3">
        <v>769.26</v>
      </c>
      <c r="W61" s="3">
        <v>326.94</v>
      </c>
      <c r="X61" s="3">
        <v>309.63</v>
      </c>
      <c r="Y61" s="3">
        <v>132.69</v>
      </c>
    </row>
    <row r="62" spans="1:25" ht="36.75" hidden="1" x14ac:dyDescent="0.25">
      <c r="A62" s="3" t="s">
        <v>26</v>
      </c>
      <c r="B62" s="3" t="s">
        <v>27</v>
      </c>
      <c r="C62" s="3" t="s">
        <v>28</v>
      </c>
      <c r="D62" s="3" t="s">
        <v>57</v>
      </c>
      <c r="E62" s="3" t="s">
        <v>91</v>
      </c>
      <c r="F62" s="3" t="s">
        <v>59</v>
      </c>
      <c r="G62" s="3" t="s">
        <v>91</v>
      </c>
      <c r="H62" s="3" t="s">
        <v>49</v>
      </c>
      <c r="I62" s="3">
        <v>2025</v>
      </c>
      <c r="J62" s="3" t="str">
        <f>CONCATENATE("54811072237")</f>
        <v>54811072237</v>
      </c>
      <c r="K62" s="3" t="s">
        <v>33</v>
      </c>
      <c r="L62" s="3"/>
      <c r="M62" s="3" t="s">
        <v>66</v>
      </c>
      <c r="N62" s="3" t="str">
        <f>CONCATENATE("02607080419")</f>
        <v>02607080419</v>
      </c>
      <c r="O62" s="3" t="s">
        <v>124</v>
      </c>
      <c r="P62" s="3" t="s">
        <v>68</v>
      </c>
      <c r="Q62" s="3"/>
      <c r="R62" s="4">
        <v>46052</v>
      </c>
      <c r="S62" s="3" t="s">
        <v>38</v>
      </c>
      <c r="T62" s="3" t="s">
        <v>39</v>
      </c>
      <c r="U62" s="3" t="s">
        <v>40</v>
      </c>
      <c r="V62" s="3">
        <v>464.57</v>
      </c>
      <c r="W62" s="3">
        <v>197.44</v>
      </c>
      <c r="X62" s="3">
        <v>186.99</v>
      </c>
      <c r="Y62" s="3">
        <v>80.14</v>
      </c>
    </row>
    <row r="63" spans="1:25" ht="72.75" hidden="1" x14ac:dyDescent="0.25">
      <c r="A63" s="3" t="s">
        <v>26</v>
      </c>
      <c r="B63" s="3" t="s">
        <v>27</v>
      </c>
      <c r="C63" s="3" t="s">
        <v>28</v>
      </c>
      <c r="D63" s="3" t="s">
        <v>57</v>
      </c>
      <c r="E63" s="3" t="s">
        <v>75</v>
      </c>
      <c r="F63" s="3" t="s">
        <v>59</v>
      </c>
      <c r="G63" s="3" t="s">
        <v>75</v>
      </c>
      <c r="H63" s="3" t="s">
        <v>32</v>
      </c>
      <c r="I63" s="3">
        <v>2025</v>
      </c>
      <c r="J63" s="3" t="str">
        <f>CONCATENATE("54810076031")</f>
        <v>54810076031</v>
      </c>
      <c r="K63" s="3" t="s">
        <v>33</v>
      </c>
      <c r="L63" s="3"/>
      <c r="M63" s="3" t="s">
        <v>66</v>
      </c>
      <c r="N63" s="3" t="str">
        <f>CONCATENATE("MRCDNL70R05H211V")</f>
        <v>MRCDNL70R05H211V</v>
      </c>
      <c r="O63" s="3" t="s">
        <v>125</v>
      </c>
      <c r="P63" s="3" t="s">
        <v>68</v>
      </c>
      <c r="Q63" s="3"/>
      <c r="R63" s="4">
        <v>46052</v>
      </c>
      <c r="S63" s="3" t="s">
        <v>38</v>
      </c>
      <c r="T63" s="3" t="s">
        <v>39</v>
      </c>
      <c r="U63" s="3" t="s">
        <v>40</v>
      </c>
      <c r="V63" s="3">
        <v>94.07</v>
      </c>
      <c r="W63" s="3">
        <v>39.979999999999997</v>
      </c>
      <c r="X63" s="3">
        <v>37.86</v>
      </c>
      <c r="Y63" s="3">
        <v>16.23</v>
      </c>
    </row>
    <row r="64" spans="1:25" ht="60.75" hidden="1" x14ac:dyDescent="0.25">
      <c r="A64" s="3" t="s">
        <v>26</v>
      </c>
      <c r="B64" s="3" t="s">
        <v>27</v>
      </c>
      <c r="C64" s="3" t="s">
        <v>28</v>
      </c>
      <c r="D64" s="3" t="s">
        <v>57</v>
      </c>
      <c r="E64" s="3" t="s">
        <v>88</v>
      </c>
      <c r="F64" s="3" t="s">
        <v>59</v>
      </c>
      <c r="G64" s="3" t="s">
        <v>88</v>
      </c>
      <c r="H64" s="3" t="s">
        <v>32</v>
      </c>
      <c r="I64" s="3">
        <v>2025</v>
      </c>
      <c r="J64" s="3" t="str">
        <f>CONCATENATE("54810361656")</f>
        <v>54810361656</v>
      </c>
      <c r="K64" s="3" t="s">
        <v>33</v>
      </c>
      <c r="L64" s="3"/>
      <c r="M64" s="3" t="s">
        <v>66</v>
      </c>
      <c r="N64" s="3" t="str">
        <f>CONCATENATE("SVRSML78S28H211D")</f>
        <v>SVRSML78S28H211D</v>
      </c>
      <c r="O64" s="3" t="s">
        <v>126</v>
      </c>
      <c r="P64" s="3" t="s">
        <v>68</v>
      </c>
      <c r="Q64" s="3"/>
      <c r="R64" s="4">
        <v>46052</v>
      </c>
      <c r="S64" s="3" t="s">
        <v>38</v>
      </c>
      <c r="T64" s="3" t="s">
        <v>39</v>
      </c>
      <c r="U64" s="3" t="s">
        <v>40</v>
      </c>
      <c r="V64" s="3">
        <v>875.26</v>
      </c>
      <c r="W64" s="3">
        <v>371.99</v>
      </c>
      <c r="X64" s="3">
        <v>352.29</v>
      </c>
      <c r="Y64" s="3">
        <v>150.97999999999999</v>
      </c>
    </row>
    <row r="65" spans="1:25" ht="72.75" hidden="1" x14ac:dyDescent="0.25">
      <c r="A65" s="3" t="s">
        <v>26</v>
      </c>
      <c r="B65" s="3" t="s">
        <v>27</v>
      </c>
      <c r="C65" s="3" t="s">
        <v>28</v>
      </c>
      <c r="D65" s="3" t="s">
        <v>57</v>
      </c>
      <c r="E65" s="3" t="s">
        <v>75</v>
      </c>
      <c r="F65" s="3" t="s">
        <v>59</v>
      </c>
      <c r="G65" s="3" t="s">
        <v>75</v>
      </c>
      <c r="H65" s="3" t="s">
        <v>32</v>
      </c>
      <c r="I65" s="3">
        <v>2025</v>
      </c>
      <c r="J65" s="3" t="str">
        <f>CONCATENATE("54810076049")</f>
        <v>54810076049</v>
      </c>
      <c r="K65" s="3" t="s">
        <v>33</v>
      </c>
      <c r="L65" s="3"/>
      <c r="M65" s="3" t="s">
        <v>66</v>
      </c>
      <c r="N65" s="3" t="str">
        <f>CONCATENATE("MRCDNL70R05H211V")</f>
        <v>MRCDNL70R05H211V</v>
      </c>
      <c r="O65" s="3" t="s">
        <v>125</v>
      </c>
      <c r="P65" s="3" t="s">
        <v>68</v>
      </c>
      <c r="Q65" s="3"/>
      <c r="R65" s="4">
        <v>46052</v>
      </c>
      <c r="S65" s="3" t="s">
        <v>38</v>
      </c>
      <c r="T65" s="3" t="s">
        <v>39</v>
      </c>
      <c r="U65" s="3" t="s">
        <v>40</v>
      </c>
      <c r="V65" s="3">
        <v>154.71</v>
      </c>
      <c r="W65" s="3">
        <v>65.75</v>
      </c>
      <c r="X65" s="3">
        <v>62.27</v>
      </c>
      <c r="Y65" s="3">
        <v>26.69</v>
      </c>
    </row>
    <row r="66" spans="1:25" ht="60.75" hidden="1" x14ac:dyDescent="0.25">
      <c r="A66" s="3" t="s">
        <v>26</v>
      </c>
      <c r="B66" s="3" t="s">
        <v>27</v>
      </c>
      <c r="C66" s="3" t="s">
        <v>28</v>
      </c>
      <c r="D66" s="3" t="s">
        <v>57</v>
      </c>
      <c r="E66" s="3" t="s">
        <v>88</v>
      </c>
      <c r="F66" s="3" t="s">
        <v>59</v>
      </c>
      <c r="G66" s="3" t="s">
        <v>88</v>
      </c>
      <c r="H66" s="3" t="s">
        <v>32</v>
      </c>
      <c r="I66" s="3">
        <v>2025</v>
      </c>
      <c r="J66" s="3" t="str">
        <f>CONCATENATE("54810869955")</f>
        <v>54810869955</v>
      </c>
      <c r="K66" s="3" t="s">
        <v>33</v>
      </c>
      <c r="L66" s="3"/>
      <c r="M66" s="3" t="s">
        <v>66</v>
      </c>
      <c r="N66" s="3" t="str">
        <f>CONCATENATE("GZZFNC68P12H211F")</f>
        <v>GZZFNC68P12H211F</v>
      </c>
      <c r="O66" s="3" t="s">
        <v>127</v>
      </c>
      <c r="P66" s="3" t="s">
        <v>68</v>
      </c>
      <c r="Q66" s="3"/>
      <c r="R66" s="4">
        <v>46052</v>
      </c>
      <c r="S66" s="3" t="s">
        <v>38</v>
      </c>
      <c r="T66" s="3" t="s">
        <v>39</v>
      </c>
      <c r="U66" s="3" t="s">
        <v>40</v>
      </c>
      <c r="V66" s="3">
        <v>884.5</v>
      </c>
      <c r="W66" s="3">
        <v>375.91</v>
      </c>
      <c r="X66" s="3">
        <v>356.01</v>
      </c>
      <c r="Y66" s="3">
        <v>152.58000000000001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51</v>
      </c>
      <c r="E67" s="3" t="s">
        <v>52</v>
      </c>
      <c r="F67" s="3" t="s">
        <v>53</v>
      </c>
      <c r="G67" s="3" t="s">
        <v>52</v>
      </c>
      <c r="H67" s="3" t="s">
        <v>32</v>
      </c>
      <c r="I67" s="3">
        <v>2024</v>
      </c>
      <c r="J67" s="3" t="str">
        <f>CONCATENATE("44810743839")</f>
        <v>44810743839</v>
      </c>
      <c r="K67" s="3" t="s">
        <v>33</v>
      </c>
      <c r="L67" s="3"/>
      <c r="M67" s="3" t="s">
        <v>41</v>
      </c>
      <c r="N67" s="3" t="str">
        <f>CONCATENATE("BCCMRC72D13L407W")</f>
        <v>BCCMRC72D13L407W</v>
      </c>
      <c r="O67" s="3" t="s">
        <v>54</v>
      </c>
      <c r="P67" s="3" t="s">
        <v>36</v>
      </c>
      <c r="Q67" s="3" t="s">
        <v>128</v>
      </c>
      <c r="R67" s="4">
        <v>46036</v>
      </c>
      <c r="S67" s="3" t="s">
        <v>38</v>
      </c>
      <c r="T67" s="3" t="s">
        <v>39</v>
      </c>
      <c r="U67" s="3" t="s">
        <v>40</v>
      </c>
      <c r="V67" s="3">
        <v>400</v>
      </c>
      <c r="W67" s="3">
        <v>170</v>
      </c>
      <c r="X67" s="3">
        <v>161</v>
      </c>
      <c r="Y67" s="3">
        <v>69</v>
      </c>
    </row>
    <row r="68" spans="1:25" ht="36.75" x14ac:dyDescent="0.25">
      <c r="A68" s="3" t="s">
        <v>26</v>
      </c>
      <c r="B68" s="3" t="s">
        <v>27</v>
      </c>
      <c r="C68" s="3" t="s">
        <v>28</v>
      </c>
      <c r="D68" s="3" t="s">
        <v>29</v>
      </c>
      <c r="E68" s="3" t="s">
        <v>30</v>
      </c>
      <c r="F68" s="3" t="s">
        <v>31</v>
      </c>
      <c r="G68" s="3" t="s">
        <v>30</v>
      </c>
      <c r="H68" s="3" t="s">
        <v>32</v>
      </c>
      <c r="I68" s="3">
        <v>2024</v>
      </c>
      <c r="J68" s="3" t="str">
        <f>CONCATENATE("44811275336")</f>
        <v>44811275336</v>
      </c>
      <c r="K68" s="3" t="s">
        <v>33</v>
      </c>
      <c r="L68" s="3"/>
      <c r="M68" s="3" t="s">
        <v>41</v>
      </c>
      <c r="N68" s="3" t="str">
        <f>CONCATENATE("02068560438")</f>
        <v>02068560438</v>
      </c>
      <c r="O68" s="3" t="s">
        <v>56</v>
      </c>
      <c r="P68" s="3" t="s">
        <v>36</v>
      </c>
      <c r="Q68" s="3" t="s">
        <v>128</v>
      </c>
      <c r="R68" s="4">
        <v>46036</v>
      </c>
      <c r="S68" s="3" t="s">
        <v>38</v>
      </c>
      <c r="T68" s="3" t="s">
        <v>39</v>
      </c>
      <c r="U68" s="3" t="s">
        <v>40</v>
      </c>
      <c r="V68" s="3">
        <v>594</v>
      </c>
      <c r="W68" s="3">
        <v>252.45</v>
      </c>
      <c r="X68" s="3">
        <v>239.09</v>
      </c>
      <c r="Y68" s="3">
        <v>102.46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57</v>
      </c>
      <c r="E69" s="3" t="s">
        <v>82</v>
      </c>
      <c r="F69" s="3" t="s">
        <v>129</v>
      </c>
      <c r="G69" s="3" t="s">
        <v>130</v>
      </c>
      <c r="H69" s="3" t="s">
        <v>70</v>
      </c>
      <c r="I69" s="3">
        <v>2024</v>
      </c>
      <c r="J69" s="3" t="str">
        <f>CONCATENATE("44811210945")</f>
        <v>44811210945</v>
      </c>
      <c r="K69" s="3" t="s">
        <v>33</v>
      </c>
      <c r="L69" s="3"/>
      <c r="M69" s="3" t="s">
        <v>34</v>
      </c>
      <c r="N69" s="3" t="str">
        <f>CONCATENATE("MRTDNC42A68F509U")</f>
        <v>MRTDNC42A68F509U</v>
      </c>
      <c r="O69" s="3" t="s">
        <v>131</v>
      </c>
      <c r="P69" s="3" t="s">
        <v>36</v>
      </c>
      <c r="Q69" s="3" t="s">
        <v>132</v>
      </c>
      <c r="R69" s="4">
        <v>46051</v>
      </c>
      <c r="S69" s="3" t="s">
        <v>38</v>
      </c>
      <c r="T69" s="3" t="s">
        <v>39</v>
      </c>
      <c r="U69" s="3" t="s">
        <v>40</v>
      </c>
      <c r="V69" s="5">
        <v>10027.09</v>
      </c>
      <c r="W69" s="5">
        <v>4261.51</v>
      </c>
      <c r="X69" s="5">
        <v>4035.9</v>
      </c>
      <c r="Y69" s="5">
        <v>1729.68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57</v>
      </c>
      <c r="E70" s="3" t="s">
        <v>109</v>
      </c>
      <c r="F70" s="3" t="s">
        <v>59</v>
      </c>
      <c r="G70" s="3" t="s">
        <v>109</v>
      </c>
      <c r="H70" s="3" t="s">
        <v>49</v>
      </c>
      <c r="I70" s="3">
        <v>2024</v>
      </c>
      <c r="J70" s="3" t="str">
        <f>CONCATENATE("44810536423")</f>
        <v>44810536423</v>
      </c>
      <c r="K70" s="3" t="s">
        <v>33</v>
      </c>
      <c r="L70" s="3"/>
      <c r="M70" s="3" t="s">
        <v>133</v>
      </c>
      <c r="N70" s="3" t="str">
        <f>CONCATENATE("RFFJCB96T25L500S")</f>
        <v>RFFJCB96T25L500S</v>
      </c>
      <c r="O70" s="3" t="s">
        <v>134</v>
      </c>
      <c r="P70" s="3" t="s">
        <v>36</v>
      </c>
      <c r="Q70" s="3" t="s">
        <v>135</v>
      </c>
      <c r="R70" s="4">
        <v>46052</v>
      </c>
      <c r="S70" s="3" t="s">
        <v>38</v>
      </c>
      <c r="T70" s="3" t="s">
        <v>39</v>
      </c>
      <c r="U70" s="3" t="s">
        <v>40</v>
      </c>
      <c r="V70" s="3">
        <v>250</v>
      </c>
      <c r="W70" s="3">
        <v>106.25</v>
      </c>
      <c r="X70" s="3">
        <v>100.63</v>
      </c>
      <c r="Y70" s="3">
        <v>43.12</v>
      </c>
    </row>
    <row r="71" spans="1:25" ht="60.75" hidden="1" x14ac:dyDescent="0.25">
      <c r="A71" s="3" t="s">
        <v>26</v>
      </c>
      <c r="B71" s="3" t="s">
        <v>27</v>
      </c>
      <c r="C71" s="3" t="s">
        <v>28</v>
      </c>
      <c r="D71" s="3" t="s">
        <v>57</v>
      </c>
      <c r="E71" s="3" t="s">
        <v>79</v>
      </c>
      <c r="F71" s="3" t="s">
        <v>59</v>
      </c>
      <c r="G71" s="3" t="s">
        <v>79</v>
      </c>
      <c r="H71" s="3" t="s">
        <v>32</v>
      </c>
      <c r="I71" s="3">
        <v>2025</v>
      </c>
      <c r="J71" s="3" t="str">
        <f>CONCATENATE("54811062550")</f>
        <v>54811062550</v>
      </c>
      <c r="K71" s="3" t="s">
        <v>33</v>
      </c>
      <c r="L71" s="3"/>
      <c r="M71" s="3" t="s">
        <v>136</v>
      </c>
      <c r="N71" s="3" t="str">
        <f>CONCATENATE("LCCLCU66B19Z133V")</f>
        <v>LCCLCU66B19Z133V</v>
      </c>
      <c r="O71" s="3" t="s">
        <v>137</v>
      </c>
      <c r="P71" s="3" t="s">
        <v>68</v>
      </c>
      <c r="Q71" s="3"/>
      <c r="R71" s="4">
        <v>46052</v>
      </c>
      <c r="S71" s="3" t="s">
        <v>38</v>
      </c>
      <c r="T71" s="3" t="s">
        <v>39</v>
      </c>
      <c r="U71" s="3" t="s">
        <v>40</v>
      </c>
      <c r="V71" s="5">
        <v>1122</v>
      </c>
      <c r="W71" s="3">
        <v>476.85</v>
      </c>
      <c r="X71" s="3">
        <v>451.61</v>
      </c>
      <c r="Y71" s="3">
        <v>193.54</v>
      </c>
    </row>
    <row r="72" spans="1:25" ht="60.75" x14ac:dyDescent="0.25">
      <c r="A72" s="3" t="s">
        <v>26</v>
      </c>
      <c r="B72" s="3" t="s">
        <v>27</v>
      </c>
      <c r="C72" s="3" t="s">
        <v>28</v>
      </c>
      <c r="D72" s="3" t="s">
        <v>57</v>
      </c>
      <c r="E72" s="3" t="s">
        <v>138</v>
      </c>
      <c r="F72" s="3" t="s">
        <v>59</v>
      </c>
      <c r="G72" s="3" t="s">
        <v>138</v>
      </c>
      <c r="H72" s="3" t="s">
        <v>49</v>
      </c>
      <c r="I72" s="3">
        <v>2024</v>
      </c>
      <c r="J72" s="3" t="str">
        <f>CONCATENATE("44811841491")</f>
        <v>44811841491</v>
      </c>
      <c r="K72" s="3" t="s">
        <v>33</v>
      </c>
      <c r="L72" s="3"/>
      <c r="M72" s="3" t="s">
        <v>133</v>
      </c>
      <c r="N72" s="3" t="str">
        <f>CONCATENATE("CNCGST75M02B352T")</f>
        <v>CNCGST75M02B352T</v>
      </c>
      <c r="O72" s="3" t="s">
        <v>139</v>
      </c>
      <c r="P72" s="3" t="s">
        <v>36</v>
      </c>
      <c r="Q72" s="3" t="s">
        <v>135</v>
      </c>
      <c r="R72" s="4">
        <v>46052</v>
      </c>
      <c r="S72" s="3" t="s">
        <v>38</v>
      </c>
      <c r="T72" s="3" t="s">
        <v>39</v>
      </c>
      <c r="U72" s="3" t="s">
        <v>40</v>
      </c>
      <c r="V72" s="3">
        <v>900</v>
      </c>
      <c r="W72" s="3">
        <v>382.5</v>
      </c>
      <c r="X72" s="3">
        <v>362.25</v>
      </c>
      <c r="Y72" s="3">
        <v>155.25</v>
      </c>
    </row>
    <row r="73" spans="1:25" ht="36.75" x14ac:dyDescent="0.25">
      <c r="A73" s="3" t="s">
        <v>26</v>
      </c>
      <c r="B73" s="3" t="s">
        <v>27</v>
      </c>
      <c r="C73" s="3" t="s">
        <v>28</v>
      </c>
      <c r="D73" s="3" t="s">
        <v>29</v>
      </c>
      <c r="E73" s="3" t="s">
        <v>140</v>
      </c>
      <c r="F73" s="3" t="s">
        <v>31</v>
      </c>
      <c r="G73" s="3" t="s">
        <v>140</v>
      </c>
      <c r="H73" s="3" t="s">
        <v>49</v>
      </c>
      <c r="I73" s="3">
        <v>2024</v>
      </c>
      <c r="J73" s="3" t="str">
        <f>CONCATENATE("44811149408")</f>
        <v>44811149408</v>
      </c>
      <c r="K73" s="3" t="s">
        <v>33</v>
      </c>
      <c r="L73" s="3"/>
      <c r="M73" s="3" t="s">
        <v>133</v>
      </c>
      <c r="N73" s="3" t="str">
        <f>CONCATENATE("02638550414")</f>
        <v>02638550414</v>
      </c>
      <c r="O73" s="3" t="s">
        <v>141</v>
      </c>
      <c r="P73" s="3" t="s">
        <v>36</v>
      </c>
      <c r="Q73" s="3" t="s">
        <v>135</v>
      </c>
      <c r="R73" s="4">
        <v>46052</v>
      </c>
      <c r="S73" s="3" t="s">
        <v>38</v>
      </c>
      <c r="T73" s="3" t="s">
        <v>39</v>
      </c>
      <c r="U73" s="3" t="s">
        <v>40</v>
      </c>
      <c r="V73" s="3">
        <v>700</v>
      </c>
      <c r="W73" s="3">
        <v>297.5</v>
      </c>
      <c r="X73" s="3">
        <v>281.75</v>
      </c>
      <c r="Y73" s="3">
        <v>120.75</v>
      </c>
    </row>
    <row r="74" spans="1:25" ht="36.75" x14ac:dyDescent="0.25">
      <c r="A74" s="3" t="s">
        <v>26</v>
      </c>
      <c r="B74" s="3" t="s">
        <v>27</v>
      </c>
      <c r="C74" s="3" t="s">
        <v>28</v>
      </c>
      <c r="D74" s="3" t="s">
        <v>57</v>
      </c>
      <c r="E74" s="3" t="s">
        <v>138</v>
      </c>
      <c r="F74" s="3" t="s">
        <v>59</v>
      </c>
      <c r="G74" s="3" t="s">
        <v>138</v>
      </c>
      <c r="H74" s="3" t="s">
        <v>49</v>
      </c>
      <c r="I74" s="3">
        <v>2024</v>
      </c>
      <c r="J74" s="3" t="str">
        <f>CONCATENATE("44810553857")</f>
        <v>44810553857</v>
      </c>
      <c r="K74" s="3" t="s">
        <v>33</v>
      </c>
      <c r="L74" s="3"/>
      <c r="M74" s="3" t="s">
        <v>133</v>
      </c>
      <c r="N74" s="3" t="str">
        <f>CONCATENATE("02030490417")</f>
        <v>02030490417</v>
      </c>
      <c r="O74" s="3" t="s">
        <v>142</v>
      </c>
      <c r="P74" s="3" t="s">
        <v>36</v>
      </c>
      <c r="Q74" s="3" t="s">
        <v>135</v>
      </c>
      <c r="R74" s="4">
        <v>46052</v>
      </c>
      <c r="S74" s="3" t="s">
        <v>38</v>
      </c>
      <c r="T74" s="3" t="s">
        <v>39</v>
      </c>
      <c r="U74" s="3" t="s">
        <v>40</v>
      </c>
      <c r="V74" s="3">
        <v>323.38</v>
      </c>
      <c r="W74" s="3">
        <v>137.44</v>
      </c>
      <c r="X74" s="3">
        <v>130.16</v>
      </c>
      <c r="Y74" s="3">
        <v>55.78</v>
      </c>
    </row>
    <row r="75" spans="1:25" ht="72.75" hidden="1" x14ac:dyDescent="0.25">
      <c r="A75" s="3" t="s">
        <v>26</v>
      </c>
      <c r="B75" s="3" t="s">
        <v>27</v>
      </c>
      <c r="C75" s="3" t="s">
        <v>28</v>
      </c>
      <c r="D75" s="3" t="s">
        <v>102</v>
      </c>
      <c r="E75" s="3" t="s">
        <v>143</v>
      </c>
      <c r="F75" s="3" t="s">
        <v>104</v>
      </c>
      <c r="G75" s="3" t="s">
        <v>143</v>
      </c>
      <c r="H75" s="3" t="s">
        <v>70</v>
      </c>
      <c r="I75" s="3">
        <v>2025</v>
      </c>
      <c r="J75" s="3" t="str">
        <f>CONCATENATE("54810748506")</f>
        <v>54810748506</v>
      </c>
      <c r="K75" s="3" t="s">
        <v>33</v>
      </c>
      <c r="L75" s="3"/>
      <c r="M75" s="3" t="s">
        <v>136</v>
      </c>
      <c r="N75" s="3" t="str">
        <f>CONCATENATE("CSTMRN70D26H769G")</f>
        <v>CSTMRN70D26H769G</v>
      </c>
      <c r="O75" s="3" t="s">
        <v>144</v>
      </c>
      <c r="P75" s="3" t="s">
        <v>68</v>
      </c>
      <c r="Q75" s="3"/>
      <c r="R75" s="4">
        <v>46052</v>
      </c>
      <c r="S75" s="3" t="s">
        <v>38</v>
      </c>
      <c r="T75" s="3" t="s">
        <v>39</v>
      </c>
      <c r="U75" s="3" t="s">
        <v>40</v>
      </c>
      <c r="V75" s="3">
        <v>872.88</v>
      </c>
      <c r="W75" s="3">
        <v>370.97</v>
      </c>
      <c r="X75" s="3">
        <v>351.33</v>
      </c>
      <c r="Y75" s="3">
        <v>150.58000000000001</v>
      </c>
    </row>
    <row r="76" spans="1:25" ht="36.75" hidden="1" x14ac:dyDescent="0.25">
      <c r="A76" s="3" t="s">
        <v>26</v>
      </c>
      <c r="B76" s="3" t="s">
        <v>27</v>
      </c>
      <c r="C76" s="3" t="s">
        <v>28</v>
      </c>
      <c r="D76" s="3" t="s">
        <v>51</v>
      </c>
      <c r="E76" s="3" t="s">
        <v>145</v>
      </c>
      <c r="F76" s="3" t="s">
        <v>53</v>
      </c>
      <c r="G76" s="3" t="s">
        <v>145</v>
      </c>
      <c r="H76" s="3" t="s">
        <v>70</v>
      </c>
      <c r="I76" s="3">
        <v>2025</v>
      </c>
      <c r="J76" s="3" t="str">
        <f>CONCATENATE("54810507530")</f>
        <v>54810507530</v>
      </c>
      <c r="K76" s="3" t="s">
        <v>33</v>
      </c>
      <c r="L76" s="3"/>
      <c r="M76" s="3" t="s">
        <v>136</v>
      </c>
      <c r="N76" s="3" t="str">
        <f>CONCATENATE("02010690440")</f>
        <v>02010690440</v>
      </c>
      <c r="O76" s="3" t="s">
        <v>146</v>
      </c>
      <c r="P76" s="3" t="s">
        <v>68</v>
      </c>
      <c r="Q76" s="3"/>
      <c r="R76" s="4">
        <v>46052</v>
      </c>
      <c r="S76" s="3" t="s">
        <v>38</v>
      </c>
      <c r="T76" s="3" t="s">
        <v>39</v>
      </c>
      <c r="U76" s="3" t="s">
        <v>40</v>
      </c>
      <c r="V76" s="5">
        <v>3202.12</v>
      </c>
      <c r="W76" s="5">
        <v>1360.9</v>
      </c>
      <c r="X76" s="5">
        <v>1288.8499999999999</v>
      </c>
      <c r="Y76" s="3">
        <v>552.37</v>
      </c>
    </row>
    <row r="77" spans="1:25" ht="60.75" hidden="1" x14ac:dyDescent="0.25">
      <c r="A77" s="3" t="s">
        <v>26</v>
      </c>
      <c r="B77" s="3" t="s">
        <v>27</v>
      </c>
      <c r="C77" s="3" t="s">
        <v>28</v>
      </c>
      <c r="D77" s="3" t="s">
        <v>147</v>
      </c>
      <c r="E77" s="3" t="s">
        <v>148</v>
      </c>
      <c r="F77" s="3" t="s">
        <v>149</v>
      </c>
      <c r="G77" s="3" t="s">
        <v>148</v>
      </c>
      <c r="H77" s="3" t="s">
        <v>70</v>
      </c>
      <c r="I77" s="3">
        <v>2025</v>
      </c>
      <c r="J77" s="3" t="str">
        <f>CONCATENATE("54810762390")</f>
        <v>54810762390</v>
      </c>
      <c r="K77" s="3" t="s">
        <v>33</v>
      </c>
      <c r="L77" s="3"/>
      <c r="M77" s="3" t="s">
        <v>136</v>
      </c>
      <c r="N77" s="3" t="str">
        <f>CONCATENATE("SPNSLV85L63H501V")</f>
        <v>SPNSLV85L63H501V</v>
      </c>
      <c r="O77" s="3" t="s">
        <v>150</v>
      </c>
      <c r="P77" s="3" t="s">
        <v>68</v>
      </c>
      <c r="Q77" s="3"/>
      <c r="R77" s="4">
        <v>46052</v>
      </c>
      <c r="S77" s="3" t="s">
        <v>38</v>
      </c>
      <c r="T77" s="3" t="s">
        <v>39</v>
      </c>
      <c r="U77" s="3" t="s">
        <v>40</v>
      </c>
      <c r="V77" s="3">
        <v>106.48</v>
      </c>
      <c r="W77" s="3">
        <v>45.25</v>
      </c>
      <c r="X77" s="3">
        <v>42.86</v>
      </c>
      <c r="Y77" s="3">
        <v>18.37</v>
      </c>
    </row>
    <row r="78" spans="1:25" ht="60.75" x14ac:dyDescent="0.25">
      <c r="A78" s="3" t="s">
        <v>26</v>
      </c>
      <c r="B78" s="3" t="s">
        <v>27</v>
      </c>
      <c r="C78" s="3" t="s">
        <v>28</v>
      </c>
      <c r="D78" s="3" t="s">
        <v>51</v>
      </c>
      <c r="E78" s="3" t="s">
        <v>52</v>
      </c>
      <c r="F78" s="3" t="s">
        <v>53</v>
      </c>
      <c r="G78" s="3" t="s">
        <v>52</v>
      </c>
      <c r="H78" s="3" t="s">
        <v>32</v>
      </c>
      <c r="I78" s="3">
        <v>2024</v>
      </c>
      <c r="J78" s="3" t="str">
        <f>CONCATENATE("44810644219")</f>
        <v>44810644219</v>
      </c>
      <c r="K78" s="3" t="s">
        <v>33</v>
      </c>
      <c r="L78" s="3"/>
      <c r="M78" s="3" t="s">
        <v>34</v>
      </c>
      <c r="N78" s="3" t="str">
        <f>CONCATENATE("FBRRMS44A01E256O")</f>
        <v>FBRRMS44A01E256O</v>
      </c>
      <c r="O78" s="3" t="s">
        <v>151</v>
      </c>
      <c r="P78" s="3" t="s">
        <v>36</v>
      </c>
      <c r="Q78" s="3" t="s">
        <v>37</v>
      </c>
      <c r="R78" s="4">
        <v>46051</v>
      </c>
      <c r="S78" s="3" t="s">
        <v>38</v>
      </c>
      <c r="T78" s="3" t="s">
        <v>39</v>
      </c>
      <c r="U78" s="3" t="s">
        <v>40</v>
      </c>
      <c r="V78" s="5">
        <v>3262.08</v>
      </c>
      <c r="W78" s="5">
        <v>1386.38</v>
      </c>
      <c r="X78" s="5">
        <v>1312.99</v>
      </c>
      <c r="Y78" s="3">
        <v>562.71</v>
      </c>
    </row>
    <row r="79" spans="1:25" ht="60.75" x14ac:dyDescent="0.25">
      <c r="A79" s="3" t="s">
        <v>26</v>
      </c>
      <c r="B79" s="3" t="s">
        <v>27</v>
      </c>
      <c r="C79" s="3" t="s">
        <v>28</v>
      </c>
      <c r="D79" s="3" t="s">
        <v>51</v>
      </c>
      <c r="E79" s="3" t="s">
        <v>52</v>
      </c>
      <c r="F79" s="3" t="s">
        <v>53</v>
      </c>
      <c r="G79" s="3" t="s">
        <v>52</v>
      </c>
      <c r="H79" s="3" t="s">
        <v>32</v>
      </c>
      <c r="I79" s="3">
        <v>2024</v>
      </c>
      <c r="J79" s="3" t="str">
        <f>CONCATENATE("44810644227")</f>
        <v>44810644227</v>
      </c>
      <c r="K79" s="3" t="s">
        <v>33</v>
      </c>
      <c r="L79" s="3"/>
      <c r="M79" s="3" t="s">
        <v>41</v>
      </c>
      <c r="N79" s="3" t="str">
        <f>CONCATENATE("FBRRMS44A01E256O")</f>
        <v>FBRRMS44A01E256O</v>
      </c>
      <c r="O79" s="3" t="s">
        <v>151</v>
      </c>
      <c r="P79" s="3" t="s">
        <v>36</v>
      </c>
      <c r="Q79" s="3" t="s">
        <v>42</v>
      </c>
      <c r="R79" s="4">
        <v>46051</v>
      </c>
      <c r="S79" s="3" t="s">
        <v>38</v>
      </c>
      <c r="T79" s="3" t="s">
        <v>39</v>
      </c>
      <c r="U79" s="3" t="s">
        <v>40</v>
      </c>
      <c r="V79" s="3">
        <v>400</v>
      </c>
      <c r="W79" s="3">
        <v>170</v>
      </c>
      <c r="X79" s="3">
        <v>161</v>
      </c>
      <c r="Y79" s="3">
        <v>69</v>
      </c>
    </row>
  </sheetData>
  <autoFilter ref="A3:Y79" xr:uid="{00000000-0001-0000-0000-000000000000}">
    <filterColumn colId="15">
      <filters>
        <filter val="Ordinario"/>
      </filters>
    </filterColumn>
  </autoFilter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2026-02-19T08:51:29Z</dcterms:created>
  <dcterms:modified xsi:type="dcterms:W3CDTF">2026-02-19T09:30:56Z</dcterms:modified>
</cp:coreProperties>
</file>