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8_{B20E3568-5E3B-4D27-B288-E48F797766E4}" xr6:coauthVersionLast="47" xr6:coauthVersionMax="47" xr10:uidLastSave="{00000000-0000-0000-0000-000000000000}"/>
  <bookViews>
    <workbookView xWindow="3510" yWindow="1680" windowWidth="25065" windowHeight="13125"/>
  </bookViews>
  <sheets>
    <sheet name="DOMANDE_PAGATE_REGI_PSP_Decr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1" l="1"/>
  <c r="J26" i="1"/>
  <c r="N25" i="1"/>
  <c r="J25" i="1"/>
  <c r="N24" i="1"/>
  <c r="J24" i="1"/>
  <c r="N23" i="1"/>
  <c r="J23" i="1"/>
  <c r="N22" i="1"/>
  <c r="J22" i="1"/>
  <c r="N21" i="1"/>
  <c r="J21" i="1"/>
  <c r="N20" i="1"/>
  <c r="J20" i="1"/>
  <c r="N19" i="1"/>
  <c r="J19" i="1"/>
  <c r="N18" i="1"/>
  <c r="J18" i="1"/>
  <c r="N17" i="1"/>
  <c r="J17" i="1"/>
  <c r="N16" i="1"/>
  <c r="J16" i="1"/>
  <c r="N15" i="1"/>
  <c r="J15" i="1"/>
  <c r="N14" i="1"/>
  <c r="J14" i="1"/>
  <c r="N13" i="1"/>
  <c r="J13" i="1"/>
  <c r="N12" i="1"/>
  <c r="J12" i="1"/>
  <c r="N11" i="1"/>
  <c r="J11" i="1"/>
  <c r="N10" i="1"/>
  <c r="J10" i="1"/>
  <c r="N9" i="1"/>
  <c r="J9" i="1"/>
  <c r="N8" i="1"/>
  <c r="J8" i="1"/>
  <c r="N7" i="1"/>
  <c r="J7" i="1"/>
  <c r="N6" i="1"/>
  <c r="J6" i="1"/>
  <c r="N5" i="1"/>
  <c r="J5" i="1"/>
  <c r="N4" i="1"/>
  <c r="J4" i="1"/>
</calcChain>
</file>

<file path=xl/sharedStrings.xml><?xml version="1.0" encoding="utf-8"?>
<sst xmlns="http://schemas.openxmlformats.org/spreadsheetml/2006/main" count="371" uniqueCount="89">
  <si>
    <t>Domande Pagate Decreto 59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</si>
  <si>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</si>
  <si>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</si>
  <si>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</si>
  <si>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</si>
  <si>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</si>
  <si>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</si>
  <si>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</si>
  <si>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</si>
  <si>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</si>
  <si>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</si>
  <si>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</si>
  <si>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</si>
  <si>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</si>
  <si>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</si>
  <si>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</si>
  <si>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</si>
  <si>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</si>
  <si>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</si>
  <si>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</si>
  <si>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</si>
  <si>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</si>
  <si>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</si>
  <si>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</si>
  <si>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</si>
  <si>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</si>
  <si>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</si>
  <si>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</si>
  <si>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</si>
  <si>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CAA Coldiretti srl</t>
  </si>
  <si>
    <t>CAA Coldiretti - FERMO - 001</t>
  </si>
  <si>
    <t>CAA COLDIRETTI S.R.L.</t>
  </si>
  <si>
    <t>SERV. DEC. AGRICOLTURA E ALIM. -ASCOLI PICENO</t>
  </si>
  <si>
    <t>PSP Programmazione 2023/2027</t>
  </si>
  <si>
    <t>SRA01</t>
  </si>
  <si>
    <t>BAGALINI DENNY</t>
  </si>
  <si>
    <t>Istruttoria Automatica</t>
  </si>
  <si>
    <t>Erogata</t>
  </si>
  <si>
    <t>Saldo</t>
  </si>
  <si>
    <t>Co-Finanziato</t>
  </si>
  <si>
    <t>CAA Confagricoltura srl</t>
  </si>
  <si>
    <t>CAA Confagricoltura - PESARO E URBINO - 001</t>
  </si>
  <si>
    <t>CAA CONFAGRICOLTURA S.R.L.</t>
  </si>
  <si>
    <t>SERV. DEC. AGRICOLTURA E ALIMENTAZIONE - PESARO</t>
  </si>
  <si>
    <t>SRA15</t>
  </si>
  <si>
    <t>SOCIETA' AGRICOLA VANGELISTA LUCA S.N.C. DI LUCA VANGELISTA</t>
  </si>
  <si>
    <t>AZ. AGR. PENNESI MARIANO &amp; C. S.S.</t>
  </si>
  <si>
    <t>CAA-CAF AGRI S.R.L.</t>
  </si>
  <si>
    <t>CAA CAF AGRI - FERMO - 222</t>
  </si>
  <si>
    <t>GIULIANI MIRKO</t>
  </si>
  <si>
    <t>GEMINIANI PIO</t>
  </si>
  <si>
    <t>CAA CAF AGRI - ASCOLI PICENO - 223</t>
  </si>
  <si>
    <t>TEMPESTILLI ROBERTO</t>
  </si>
  <si>
    <t>D'ERASMO PASQUALE</t>
  </si>
  <si>
    <t>CAA Coldiretti - PESARO E URBINO - 007</t>
  </si>
  <si>
    <t>LIGI MARCO</t>
  </si>
  <si>
    <t>PIERAGOSTINI GIOVANNI</t>
  </si>
  <si>
    <t>EUSEBI MASSIMILIANO</t>
  </si>
  <si>
    <t>CAA Confagricoltura - ASCOLI PICENO - 001</t>
  </si>
  <si>
    <t>MARZIALI MARIA</t>
  </si>
  <si>
    <t>CAA CIA srl</t>
  </si>
  <si>
    <t>CAA CIA - PESARO E URBINO - 006</t>
  </si>
  <si>
    <t>CAA CIA</t>
  </si>
  <si>
    <t>RENZI ELSO</t>
  </si>
  <si>
    <t>"AZIENDA AGRICOLA CRUCIANO" DI VILLA PATRIZIO E NORIS S.S.</t>
  </si>
  <si>
    <t>GIULIANI FRANCO E LEONELLO S.S.</t>
  </si>
  <si>
    <t>CAA CIA - ASCOLI PICENO - 006</t>
  </si>
  <si>
    <t>FARES ALDO</t>
  </si>
  <si>
    <t>CAA CIA - ASCOLI PICENO - 001</t>
  </si>
  <si>
    <t>VAGNARELLI ENRICO - GABRIELLI VINCENZA</t>
  </si>
  <si>
    <t>CAA CIA - ASCOLI PICENO - 004</t>
  </si>
  <si>
    <t>VITALI GABRIELE</t>
  </si>
  <si>
    <t>CAA LiberiAgricoltori srl già CAA AGCI srl</t>
  </si>
  <si>
    <t>CAA LiberiAgricoltori - MACERATA - 001</t>
  </si>
  <si>
    <t>CAA LIBERIAGRICOLTORI S.R.L</t>
  </si>
  <si>
    <t>SERV. DEC. AGRICOLTURA E ALIM. - MACERATA</t>
  </si>
  <si>
    <t>SOCIETA' AGRICOLA "NUCES"SOCIETA' SEMPLICE</t>
  </si>
  <si>
    <t>CAA Confagricoltura - MACERATA - 001</t>
  </si>
  <si>
    <t>SOCIETA' AGRICOLA IL GIARDINO DI ROSIE DI PACI SUSANNA E C. S.S.</t>
  </si>
  <si>
    <t>CAA Coldiretti - MACERATA - 017</t>
  </si>
  <si>
    <t>ANGELI GIOVANNI</t>
  </si>
  <si>
    <t>CAA AGRISERVIZI s.r.l.</t>
  </si>
  <si>
    <t>CAA AGRISERVIZI - LATINA - 001</t>
  </si>
  <si>
    <t>CAA AGRISERVIZI S.R.L.</t>
  </si>
  <si>
    <t>MASSI EUGENIO</t>
  </si>
  <si>
    <t>CAA CAF AGRI - ANCONA - 221</t>
  </si>
  <si>
    <t>SERV. DEC. AGRICOLTURA E ALIMENTAZIONE - ANCONA</t>
  </si>
  <si>
    <t>GIANNINI GIORGIO</t>
  </si>
  <si>
    <t>SOCIETA' AGRICOLA UNIMARCHE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</si>
</sst>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showGridLines="0" tabSelected="1" workbookViewId="0">
      <selection sqref="A1:Y1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5.85546875" style="1" bestFit="1" customWidth="1"/>
    <col min="6" max="6" width="36.5703125" style="1" bestFit="1" customWidth="1"/>
    <col min="7" max="7" width="35.8554687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36.5703125" style="1" bestFit="1" customWidth="1"/>
    <col min="16" max="16" width="18.42578125" style="1" bestFit="1" customWidth="1"/>
    <col min="17" max="17" width="13.14062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ht="24.7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2024</v>
      </c>
      <c r="J4" s="3" t="str">
        <f>CONCATENATE("44810320380")</f>
        <v>44810320380</v>
      </c>
      <c r="K4" s="3" t="s">
        <v>33</v>
      </c>
      <c r="L4" s="3"/>
      <c r="M4" s="3" t="s">
        <v>34</v>
      </c>
      <c r="N4" s="3" t="str">
        <f>CONCATENATE("BGLDNY90B23H769I")</f>
        <v>BGLDNY90B23H769I</v>
      </c>
      <c r="O4" s="3" t="s">
        <v>35</v>
      </c>
      <c r="P4" s="3" t="s">
        <v>36</v>
      </c>
      <c r="Q4" s="3"/>
      <c r="R4" s="4">
        <v>45944</v>
      </c>
      <c r="S4" s="3" t="s">
        <v>37</v>
      </c>
      <c r="T4" s="3" t="s">
        <v>38</v>
      </c>
      <c r="U4" s="3" t="s">
        <v>39</v>
      </c>
      <c r="V4" s="3">
        <v>18.260000000000002</v>
      </c>
      <c r="W4" s="3">
        <v>7.76</v>
      </c>
      <c r="X4" s="3">
        <v>7.35</v>
      </c>
      <c r="Y4" s="3">
        <v>3.15</v>
      </c>
    </row>
    <row r="5" spans="1:25" ht="24.75" x14ac:dyDescent="0.25">
      <c r="A5" s="3" t="s">
        <v>26</v>
      </c>
      <c r="B5" s="3" t="s">
        <v>27</v>
      </c>
      <c r="C5" s="3" t="s">
        <v>28</v>
      </c>
      <c r="D5" s="3" t="s">
        <v>40</v>
      </c>
      <c r="E5" s="3" t="s">
        <v>41</v>
      </c>
      <c r="F5" s="3" t="s">
        <v>42</v>
      </c>
      <c r="G5" s="3" t="s">
        <v>41</v>
      </c>
      <c r="H5" s="3" t="s">
        <v>43</v>
      </c>
      <c r="I5" s="3">
        <v>2024</v>
      </c>
      <c r="J5" s="3" t="str">
        <f>CONCATENATE("44810986263")</f>
        <v>44810986263</v>
      </c>
      <c r="K5" s="3" t="s">
        <v>33</v>
      </c>
      <c r="L5" s="3"/>
      <c r="M5" s="3" t="s">
        <v>44</v>
      </c>
      <c r="N5" s="3" t="str">
        <f>CONCATENATE("02788850416")</f>
        <v>02788850416</v>
      </c>
      <c r="O5" s="3" t="s">
        <v>45</v>
      </c>
      <c r="P5" s="3" t="s">
        <v>36</v>
      </c>
      <c r="Q5" s="3"/>
      <c r="R5" s="4">
        <v>45944</v>
      </c>
      <c r="S5" s="3" t="s">
        <v>37</v>
      </c>
      <c r="T5" s="3" t="s">
        <v>38</v>
      </c>
      <c r="U5" s="3" t="s">
        <v>39</v>
      </c>
      <c r="V5" s="3">
        <v>387.38</v>
      </c>
      <c r="W5" s="3">
        <v>164.64</v>
      </c>
      <c r="X5" s="3">
        <v>155.91999999999999</v>
      </c>
      <c r="Y5" s="3">
        <v>66.819999999999993</v>
      </c>
    </row>
    <row r="6" spans="1:25" ht="24.75" x14ac:dyDescent="0.25">
      <c r="A6" s="3" t="s">
        <v>26</v>
      </c>
      <c r="B6" s="3" t="s">
        <v>27</v>
      </c>
      <c r="C6" s="3" t="s">
        <v>28</v>
      </c>
      <c r="D6" s="3" t="s">
        <v>29</v>
      </c>
      <c r="E6" s="3" t="s">
        <v>30</v>
      </c>
      <c r="F6" s="3" t="s">
        <v>31</v>
      </c>
      <c r="G6" s="3" t="s">
        <v>30</v>
      </c>
      <c r="H6" s="3" t="s">
        <v>32</v>
      </c>
      <c r="I6" s="3">
        <v>2024</v>
      </c>
      <c r="J6" s="3" t="str">
        <f>CONCATENATE("44810605111")</f>
        <v>44810605111</v>
      </c>
      <c r="K6" s="3" t="s">
        <v>33</v>
      </c>
      <c r="L6" s="3"/>
      <c r="M6" s="3" t="s">
        <v>34</v>
      </c>
      <c r="N6" s="3" t="str">
        <f>CONCATENATE("00746520444")</f>
        <v>00746520444</v>
      </c>
      <c r="O6" s="3" t="s">
        <v>46</v>
      </c>
      <c r="P6" s="3" t="s">
        <v>36</v>
      </c>
      <c r="Q6" s="3"/>
      <c r="R6" s="4">
        <v>45944</v>
      </c>
      <c r="S6" s="3" t="s">
        <v>37</v>
      </c>
      <c r="T6" s="3" t="s">
        <v>38</v>
      </c>
      <c r="U6" s="3" t="s">
        <v>39</v>
      </c>
      <c r="V6" s="3">
        <v>57.5</v>
      </c>
      <c r="W6" s="3">
        <v>24.44</v>
      </c>
      <c r="X6" s="3">
        <v>23.14</v>
      </c>
      <c r="Y6" s="3">
        <v>9.92</v>
      </c>
    </row>
    <row r="7" spans="1:25" ht="24.75" x14ac:dyDescent="0.25">
      <c r="A7" s="3" t="s">
        <v>26</v>
      </c>
      <c r="B7" s="3" t="s">
        <v>27</v>
      </c>
      <c r="C7" s="3" t="s">
        <v>28</v>
      </c>
      <c r="D7" s="3" t="s">
        <v>47</v>
      </c>
      <c r="E7" s="3" t="s">
        <v>48</v>
      </c>
      <c r="F7" s="3" t="s">
        <v>47</v>
      </c>
      <c r="G7" s="3" t="s">
        <v>48</v>
      </c>
      <c r="H7" s="3" t="s">
        <v>32</v>
      </c>
      <c r="I7" s="3">
        <v>2024</v>
      </c>
      <c r="J7" s="3" t="str">
        <f>CONCATENATE("44810156628")</f>
        <v>44810156628</v>
      </c>
      <c r="K7" s="3" t="s">
        <v>33</v>
      </c>
      <c r="L7" s="3"/>
      <c r="M7" s="3" t="s">
        <v>34</v>
      </c>
      <c r="N7" s="3" t="str">
        <f>CONCATENATE("GLNMRK80E14D542J")</f>
        <v>GLNMRK80E14D542J</v>
      </c>
      <c r="O7" s="3" t="s">
        <v>49</v>
      </c>
      <c r="P7" s="3" t="s">
        <v>36</v>
      </c>
      <c r="Q7" s="3"/>
      <c r="R7" s="4">
        <v>45944</v>
      </c>
      <c r="S7" s="3" t="s">
        <v>37</v>
      </c>
      <c r="T7" s="3" t="s">
        <v>38</v>
      </c>
      <c r="U7" s="3" t="s">
        <v>39</v>
      </c>
      <c r="V7" s="3">
        <v>512.16</v>
      </c>
      <c r="W7" s="3">
        <v>217.67</v>
      </c>
      <c r="X7" s="3">
        <v>206.14</v>
      </c>
      <c r="Y7" s="3">
        <v>88.35</v>
      </c>
    </row>
    <row r="8" spans="1:25" ht="24.75" x14ac:dyDescent="0.25">
      <c r="A8" s="3" t="s">
        <v>26</v>
      </c>
      <c r="B8" s="3" t="s">
        <v>27</v>
      </c>
      <c r="C8" s="3" t="s">
        <v>28</v>
      </c>
      <c r="D8" s="3" t="s">
        <v>47</v>
      </c>
      <c r="E8" s="3" t="s">
        <v>48</v>
      </c>
      <c r="F8" s="3" t="s">
        <v>47</v>
      </c>
      <c r="G8" s="3" t="s">
        <v>48</v>
      </c>
      <c r="H8" s="3" t="s">
        <v>32</v>
      </c>
      <c r="I8" s="3">
        <v>2024</v>
      </c>
      <c r="J8" s="3" t="str">
        <f>CONCATENATE("44810188431")</f>
        <v>44810188431</v>
      </c>
      <c r="K8" s="3" t="s">
        <v>33</v>
      </c>
      <c r="L8" s="3"/>
      <c r="M8" s="3" t="s">
        <v>34</v>
      </c>
      <c r="N8" s="3" t="str">
        <f>CONCATENATE("GMNPIO62B27F415D")</f>
        <v>GMNPIO62B27F415D</v>
      </c>
      <c r="O8" s="3" t="s">
        <v>50</v>
      </c>
      <c r="P8" s="3" t="s">
        <v>36</v>
      </c>
      <c r="Q8" s="3"/>
      <c r="R8" s="4">
        <v>45944</v>
      </c>
      <c r="S8" s="3" t="s">
        <v>37</v>
      </c>
      <c r="T8" s="3" t="s">
        <v>38</v>
      </c>
      <c r="U8" s="3" t="s">
        <v>39</v>
      </c>
      <c r="V8" s="3">
        <v>22.05</v>
      </c>
      <c r="W8" s="3">
        <v>9.3699999999999992</v>
      </c>
      <c r="X8" s="3">
        <v>8.8800000000000008</v>
      </c>
      <c r="Y8" s="3">
        <v>3.8</v>
      </c>
    </row>
    <row r="9" spans="1:25" ht="24.75" x14ac:dyDescent="0.25">
      <c r="A9" s="3" t="s">
        <v>26</v>
      </c>
      <c r="B9" s="3" t="s">
        <v>27</v>
      </c>
      <c r="C9" s="3" t="s">
        <v>28</v>
      </c>
      <c r="D9" s="3" t="s">
        <v>29</v>
      </c>
      <c r="E9" s="3" t="s">
        <v>30</v>
      </c>
      <c r="F9" s="3" t="s">
        <v>47</v>
      </c>
      <c r="G9" s="3" t="s">
        <v>51</v>
      </c>
      <c r="H9" s="3" t="s">
        <v>32</v>
      </c>
      <c r="I9" s="3">
        <v>2024</v>
      </c>
      <c r="J9" s="3" t="str">
        <f>CONCATENATE("44810242816")</f>
        <v>44810242816</v>
      </c>
      <c r="K9" s="3" t="s">
        <v>33</v>
      </c>
      <c r="L9" s="3"/>
      <c r="M9" s="3" t="s">
        <v>34</v>
      </c>
      <c r="N9" s="3" t="str">
        <f>CONCATENATE("TMPRRT84C06D542L")</f>
        <v>TMPRRT84C06D542L</v>
      </c>
      <c r="O9" s="3" t="s">
        <v>52</v>
      </c>
      <c r="P9" s="3" t="s">
        <v>36</v>
      </c>
      <c r="Q9" s="3"/>
      <c r="R9" s="4">
        <v>45944</v>
      </c>
      <c r="S9" s="3" t="s">
        <v>37</v>
      </c>
      <c r="T9" s="3" t="s">
        <v>38</v>
      </c>
      <c r="U9" s="3" t="s">
        <v>39</v>
      </c>
      <c r="V9" s="3">
        <v>757.88</v>
      </c>
      <c r="W9" s="3">
        <v>322.10000000000002</v>
      </c>
      <c r="X9" s="3">
        <v>305.05</v>
      </c>
      <c r="Y9" s="3">
        <v>130.72999999999999</v>
      </c>
    </row>
    <row r="10" spans="1:25" ht="24.75" x14ac:dyDescent="0.25">
      <c r="A10" s="3" t="s">
        <v>26</v>
      </c>
      <c r="B10" s="3" t="s">
        <v>27</v>
      </c>
      <c r="C10" s="3" t="s">
        <v>28</v>
      </c>
      <c r="D10" s="3" t="s">
        <v>47</v>
      </c>
      <c r="E10" s="3" t="s">
        <v>51</v>
      </c>
      <c r="F10" s="3" t="s">
        <v>47</v>
      </c>
      <c r="G10" s="3" t="s">
        <v>51</v>
      </c>
      <c r="H10" s="3" t="s">
        <v>32</v>
      </c>
      <c r="I10" s="3">
        <v>2024</v>
      </c>
      <c r="J10" s="3" t="str">
        <f>CONCATENATE("44810539906")</f>
        <v>44810539906</v>
      </c>
      <c r="K10" s="3" t="s">
        <v>33</v>
      </c>
      <c r="L10" s="3"/>
      <c r="M10" s="3" t="s">
        <v>34</v>
      </c>
      <c r="N10" s="3" t="str">
        <f>CONCATENATE("DRSPQL70L11G137M")</f>
        <v>DRSPQL70L11G137M</v>
      </c>
      <c r="O10" s="3" t="s">
        <v>53</v>
      </c>
      <c r="P10" s="3" t="s">
        <v>36</v>
      </c>
      <c r="Q10" s="3"/>
      <c r="R10" s="4">
        <v>45944</v>
      </c>
      <c r="S10" s="3" t="s">
        <v>37</v>
      </c>
      <c r="T10" s="3" t="s">
        <v>38</v>
      </c>
      <c r="U10" s="3" t="s">
        <v>39</v>
      </c>
      <c r="V10" s="5">
        <v>1384.18</v>
      </c>
      <c r="W10" s="3">
        <v>588.28</v>
      </c>
      <c r="X10" s="3">
        <v>557.13</v>
      </c>
      <c r="Y10" s="3">
        <v>238.77</v>
      </c>
    </row>
    <row r="11" spans="1:25" ht="24.75" x14ac:dyDescent="0.25">
      <c r="A11" s="3" t="s">
        <v>26</v>
      </c>
      <c r="B11" s="3" t="s">
        <v>27</v>
      </c>
      <c r="C11" s="3" t="s">
        <v>28</v>
      </c>
      <c r="D11" s="3" t="s">
        <v>29</v>
      </c>
      <c r="E11" s="3" t="s">
        <v>54</v>
      </c>
      <c r="F11" s="3" t="s">
        <v>31</v>
      </c>
      <c r="G11" s="3" t="s">
        <v>54</v>
      </c>
      <c r="H11" s="3" t="s">
        <v>43</v>
      </c>
      <c r="I11" s="3">
        <v>2024</v>
      </c>
      <c r="J11" s="3" t="str">
        <f>CONCATENATE("44810536928")</f>
        <v>44810536928</v>
      </c>
      <c r="K11" s="3" t="s">
        <v>33</v>
      </c>
      <c r="L11" s="3"/>
      <c r="M11" s="3" t="s">
        <v>34</v>
      </c>
      <c r="N11" s="3" t="str">
        <f>CONCATENATE("LGIMRC66E25G479J")</f>
        <v>LGIMRC66E25G479J</v>
      </c>
      <c r="O11" s="3" t="s">
        <v>55</v>
      </c>
      <c r="P11" s="3" t="s">
        <v>36</v>
      </c>
      <c r="Q11" s="3"/>
      <c r="R11" s="4">
        <v>45944</v>
      </c>
      <c r="S11" s="3" t="s">
        <v>37</v>
      </c>
      <c r="T11" s="3" t="s">
        <v>38</v>
      </c>
      <c r="U11" s="3" t="s">
        <v>39</v>
      </c>
      <c r="V11" s="3">
        <v>214.09</v>
      </c>
      <c r="W11" s="3">
        <v>90.99</v>
      </c>
      <c r="X11" s="3">
        <v>86.17</v>
      </c>
      <c r="Y11" s="3">
        <v>36.93</v>
      </c>
    </row>
    <row r="12" spans="1:25" ht="24.75" x14ac:dyDescent="0.25">
      <c r="A12" s="3" t="s">
        <v>26</v>
      </c>
      <c r="B12" s="3" t="s">
        <v>27</v>
      </c>
      <c r="C12" s="3" t="s">
        <v>28</v>
      </c>
      <c r="D12" s="3" t="s">
        <v>47</v>
      </c>
      <c r="E12" s="3" t="s">
        <v>48</v>
      </c>
      <c r="F12" s="3" t="s">
        <v>47</v>
      </c>
      <c r="G12" s="3" t="s">
        <v>48</v>
      </c>
      <c r="H12" s="3" t="s">
        <v>32</v>
      </c>
      <c r="I12" s="3">
        <v>2024</v>
      </c>
      <c r="J12" s="3" t="str">
        <f>CONCATENATE("44810174266")</f>
        <v>44810174266</v>
      </c>
      <c r="K12" s="3" t="s">
        <v>33</v>
      </c>
      <c r="L12" s="3"/>
      <c r="M12" s="3" t="s">
        <v>34</v>
      </c>
      <c r="N12" s="3" t="str">
        <f>CONCATENATE("PRGGNN71C13G516K")</f>
        <v>PRGGNN71C13G516K</v>
      </c>
      <c r="O12" s="3" t="s">
        <v>56</v>
      </c>
      <c r="P12" s="3" t="s">
        <v>36</v>
      </c>
      <c r="Q12" s="3"/>
      <c r="R12" s="4">
        <v>45944</v>
      </c>
      <c r="S12" s="3" t="s">
        <v>37</v>
      </c>
      <c r="T12" s="3" t="s">
        <v>38</v>
      </c>
      <c r="U12" s="3" t="s">
        <v>39</v>
      </c>
      <c r="V12" s="5">
        <v>1937.52</v>
      </c>
      <c r="W12" s="3">
        <v>823.45</v>
      </c>
      <c r="X12" s="3">
        <v>779.85</v>
      </c>
      <c r="Y12" s="3">
        <v>334.22</v>
      </c>
    </row>
    <row r="13" spans="1:25" ht="24.75" x14ac:dyDescent="0.25">
      <c r="A13" s="3" t="s">
        <v>26</v>
      </c>
      <c r="B13" s="3" t="s">
        <v>27</v>
      </c>
      <c r="C13" s="3" t="s">
        <v>28</v>
      </c>
      <c r="D13" s="3" t="s">
        <v>29</v>
      </c>
      <c r="E13" s="3" t="s">
        <v>30</v>
      </c>
      <c r="F13" s="3" t="s">
        <v>31</v>
      </c>
      <c r="G13" s="3" t="s">
        <v>30</v>
      </c>
      <c r="H13" s="3" t="s">
        <v>32</v>
      </c>
      <c r="I13" s="3">
        <v>2024</v>
      </c>
      <c r="J13" s="3" t="str">
        <f>CONCATENATE("44810356327")</f>
        <v>44810356327</v>
      </c>
      <c r="K13" s="3" t="s">
        <v>33</v>
      </c>
      <c r="L13" s="3"/>
      <c r="M13" s="3" t="s">
        <v>34</v>
      </c>
      <c r="N13" s="3" t="str">
        <f>CONCATENATE("SBEMSM76E27D542E")</f>
        <v>SBEMSM76E27D542E</v>
      </c>
      <c r="O13" s="3" t="s">
        <v>57</v>
      </c>
      <c r="P13" s="3" t="s">
        <v>36</v>
      </c>
      <c r="Q13" s="3"/>
      <c r="R13" s="4">
        <v>45944</v>
      </c>
      <c r="S13" s="3" t="s">
        <v>37</v>
      </c>
      <c r="T13" s="3" t="s">
        <v>38</v>
      </c>
      <c r="U13" s="3" t="s">
        <v>39</v>
      </c>
      <c r="V13" s="3">
        <v>591.4</v>
      </c>
      <c r="W13" s="3">
        <v>251.35</v>
      </c>
      <c r="X13" s="3">
        <v>238.04</v>
      </c>
      <c r="Y13" s="3">
        <v>102.01</v>
      </c>
    </row>
    <row r="14" spans="1:25" ht="24.75" x14ac:dyDescent="0.25">
      <c r="A14" s="3" t="s">
        <v>26</v>
      </c>
      <c r="B14" s="3" t="s">
        <v>27</v>
      </c>
      <c r="C14" s="3" t="s">
        <v>28</v>
      </c>
      <c r="D14" s="3" t="s">
        <v>40</v>
      </c>
      <c r="E14" s="3" t="s">
        <v>58</v>
      </c>
      <c r="F14" s="3" t="s">
        <v>42</v>
      </c>
      <c r="G14" s="3" t="s">
        <v>58</v>
      </c>
      <c r="H14" s="3" t="s">
        <v>32</v>
      </c>
      <c r="I14" s="3">
        <v>2024</v>
      </c>
      <c r="J14" s="3" t="str">
        <f>CONCATENATE("44810361434")</f>
        <v>44810361434</v>
      </c>
      <c r="K14" s="3" t="s">
        <v>33</v>
      </c>
      <c r="L14" s="3"/>
      <c r="M14" s="3" t="s">
        <v>34</v>
      </c>
      <c r="N14" s="3" t="str">
        <f>CONCATENATE("MRZMRA58H59F549D")</f>
        <v>MRZMRA58H59F549D</v>
      </c>
      <c r="O14" s="3" t="s">
        <v>59</v>
      </c>
      <c r="P14" s="3" t="s">
        <v>36</v>
      </c>
      <c r="Q14" s="3"/>
      <c r="R14" s="4">
        <v>45944</v>
      </c>
      <c r="S14" s="3" t="s">
        <v>37</v>
      </c>
      <c r="T14" s="3" t="s">
        <v>38</v>
      </c>
      <c r="U14" s="3" t="s">
        <v>39</v>
      </c>
      <c r="V14" s="5">
        <v>2178.83</v>
      </c>
      <c r="W14" s="3">
        <v>926</v>
      </c>
      <c r="X14" s="3">
        <v>876.98</v>
      </c>
      <c r="Y14" s="3">
        <v>375.85</v>
      </c>
    </row>
    <row r="15" spans="1:25" ht="24.75" x14ac:dyDescent="0.25">
      <c r="A15" s="3" t="s">
        <v>26</v>
      </c>
      <c r="B15" s="3" t="s">
        <v>27</v>
      </c>
      <c r="C15" s="3" t="s">
        <v>28</v>
      </c>
      <c r="D15" s="3" t="s">
        <v>60</v>
      </c>
      <c r="E15" s="3" t="s">
        <v>61</v>
      </c>
      <c r="F15" s="3" t="s">
        <v>62</v>
      </c>
      <c r="G15" s="3" t="s">
        <v>61</v>
      </c>
      <c r="H15" s="3" t="s">
        <v>43</v>
      </c>
      <c r="I15" s="3">
        <v>2024</v>
      </c>
      <c r="J15" s="3" t="str">
        <f>CONCATENATE("44811058781")</f>
        <v>44811058781</v>
      </c>
      <c r="K15" s="3" t="s">
        <v>33</v>
      </c>
      <c r="L15" s="3"/>
      <c r="M15" s="3" t="s">
        <v>34</v>
      </c>
      <c r="N15" s="3" t="str">
        <f>CONCATENATE("RNZLSE50R10G479H")</f>
        <v>RNZLSE50R10G479H</v>
      </c>
      <c r="O15" s="3" t="s">
        <v>63</v>
      </c>
      <c r="P15" s="3" t="s">
        <v>36</v>
      </c>
      <c r="Q15" s="3"/>
      <c r="R15" s="4">
        <v>45944</v>
      </c>
      <c r="S15" s="3" t="s">
        <v>37</v>
      </c>
      <c r="T15" s="3" t="s">
        <v>38</v>
      </c>
      <c r="U15" s="3" t="s">
        <v>39</v>
      </c>
      <c r="V15" s="3">
        <v>903.07</v>
      </c>
      <c r="W15" s="3">
        <v>383.8</v>
      </c>
      <c r="X15" s="3">
        <v>363.49</v>
      </c>
      <c r="Y15" s="3">
        <v>155.78</v>
      </c>
    </row>
    <row r="16" spans="1:25" ht="24.75" x14ac:dyDescent="0.25">
      <c r="A16" s="3" t="s">
        <v>26</v>
      </c>
      <c r="B16" s="3" t="s">
        <v>27</v>
      </c>
      <c r="C16" s="3" t="s">
        <v>28</v>
      </c>
      <c r="D16" s="3" t="s">
        <v>47</v>
      </c>
      <c r="E16" s="3" t="s">
        <v>48</v>
      </c>
      <c r="F16" s="3" t="s">
        <v>47</v>
      </c>
      <c r="G16" s="3" t="s">
        <v>48</v>
      </c>
      <c r="H16" s="3" t="s">
        <v>32</v>
      </c>
      <c r="I16" s="3">
        <v>2024</v>
      </c>
      <c r="J16" s="3" t="str">
        <f>CONCATENATE("44810165207")</f>
        <v>44810165207</v>
      </c>
      <c r="K16" s="3" t="s">
        <v>33</v>
      </c>
      <c r="L16" s="3"/>
      <c r="M16" s="3" t="s">
        <v>34</v>
      </c>
      <c r="N16" s="3" t="str">
        <f>CONCATENATE("01925420448")</f>
        <v>01925420448</v>
      </c>
      <c r="O16" s="3" t="s">
        <v>64</v>
      </c>
      <c r="P16" s="3" t="s">
        <v>36</v>
      </c>
      <c r="Q16" s="3"/>
      <c r="R16" s="4">
        <v>45944</v>
      </c>
      <c r="S16" s="3" t="s">
        <v>37</v>
      </c>
      <c r="T16" s="3" t="s">
        <v>38</v>
      </c>
      <c r="U16" s="3" t="s">
        <v>39</v>
      </c>
      <c r="V16" s="5">
        <v>2724.95</v>
      </c>
      <c r="W16" s="5">
        <v>1158.0999999999999</v>
      </c>
      <c r="X16" s="5">
        <v>1096.79</v>
      </c>
      <c r="Y16" s="3">
        <v>470.06</v>
      </c>
    </row>
    <row r="17" spans="1:25" ht="24.75" x14ac:dyDescent="0.25">
      <c r="A17" s="3" t="s">
        <v>26</v>
      </c>
      <c r="B17" s="3" t="s">
        <v>27</v>
      </c>
      <c r="C17" s="3" t="s">
        <v>28</v>
      </c>
      <c r="D17" s="3" t="s">
        <v>47</v>
      </c>
      <c r="E17" s="3" t="s">
        <v>48</v>
      </c>
      <c r="F17" s="3" t="s">
        <v>47</v>
      </c>
      <c r="G17" s="3" t="s">
        <v>48</v>
      </c>
      <c r="H17" s="3" t="s">
        <v>32</v>
      </c>
      <c r="I17" s="3">
        <v>2024</v>
      </c>
      <c r="J17" s="3" t="str">
        <f>CONCATENATE("44810199602")</f>
        <v>44810199602</v>
      </c>
      <c r="K17" s="3" t="s">
        <v>33</v>
      </c>
      <c r="L17" s="3"/>
      <c r="M17" s="3" t="s">
        <v>34</v>
      </c>
      <c r="N17" s="3" t="str">
        <f>CONCATENATE("01194690440")</f>
        <v>01194690440</v>
      </c>
      <c r="O17" s="3" t="s">
        <v>65</v>
      </c>
      <c r="P17" s="3" t="s">
        <v>36</v>
      </c>
      <c r="Q17" s="3"/>
      <c r="R17" s="4">
        <v>45944</v>
      </c>
      <c r="S17" s="3" t="s">
        <v>37</v>
      </c>
      <c r="T17" s="3" t="s">
        <v>38</v>
      </c>
      <c r="U17" s="3" t="s">
        <v>39</v>
      </c>
      <c r="V17" s="5">
        <v>3337.25</v>
      </c>
      <c r="W17" s="5">
        <v>1418.33</v>
      </c>
      <c r="X17" s="5">
        <v>1343.24</v>
      </c>
      <c r="Y17" s="3">
        <v>575.67999999999995</v>
      </c>
    </row>
    <row r="18" spans="1:25" ht="60.75" x14ac:dyDescent="0.25">
      <c r="A18" s="3" t="s">
        <v>26</v>
      </c>
      <c r="B18" s="3" t="s">
        <v>27</v>
      </c>
      <c r="C18" s="3" t="s">
        <v>28</v>
      </c>
      <c r="D18" s="3" t="s">
        <v>60</v>
      </c>
      <c r="E18" s="3" t="s">
        <v>66</v>
      </c>
      <c r="F18" s="3" t="s">
        <v>62</v>
      </c>
      <c r="G18" s="3" t="s">
        <v>66</v>
      </c>
      <c r="H18" s="3" t="s">
        <v>32</v>
      </c>
      <c r="I18" s="3">
        <v>2024</v>
      </c>
      <c r="J18" s="3" t="str">
        <f>CONCATENATE("44810353209")</f>
        <v>44810353209</v>
      </c>
      <c r="K18" s="3" t="s">
        <v>33</v>
      </c>
      <c r="L18" s="3"/>
      <c r="M18" s="3" t="s">
        <v>34</v>
      </c>
      <c r="N18" s="3" t="str">
        <f>CONCATENATE("FRSLDA53H12F722Y")</f>
        <v>FRSLDA53H12F722Y</v>
      </c>
      <c r="O18" s="3" t="s">
        <v>67</v>
      </c>
      <c r="P18" s="3" t="s">
        <v>36</v>
      </c>
      <c r="Q18" s="3"/>
      <c r="R18" s="4">
        <v>45944</v>
      </c>
      <c r="S18" s="3" t="s">
        <v>37</v>
      </c>
      <c r="T18" s="3" t="s">
        <v>38</v>
      </c>
      <c r="U18" s="3" t="s">
        <v>39</v>
      </c>
      <c r="V18" s="3">
        <v>970.12</v>
      </c>
      <c r="W18" s="3">
        <v>412.3</v>
      </c>
      <c r="X18" s="3">
        <v>390.47</v>
      </c>
      <c r="Y18" s="3">
        <v>167.35</v>
      </c>
    </row>
    <row r="19" spans="1:25" ht="36.75" x14ac:dyDescent="0.25">
      <c r="A19" s="3" t="s">
        <v>26</v>
      </c>
      <c r="B19" s="3" t="s">
        <v>27</v>
      </c>
      <c r="C19" s="3" t="s">
        <v>28</v>
      </c>
      <c r="D19" s="3" t="s">
        <v>60</v>
      </c>
      <c r="E19" s="3" t="s">
        <v>68</v>
      </c>
      <c r="F19" s="3" t="s">
        <v>62</v>
      </c>
      <c r="G19" s="3" t="s">
        <v>68</v>
      </c>
      <c r="H19" s="3" t="s">
        <v>32</v>
      </c>
      <c r="I19" s="3">
        <v>2024</v>
      </c>
      <c r="J19" s="3" t="str">
        <f>CONCATENATE("44810542884")</f>
        <v>44810542884</v>
      </c>
      <c r="K19" s="3" t="s">
        <v>33</v>
      </c>
      <c r="L19" s="3"/>
      <c r="M19" s="3" t="s">
        <v>34</v>
      </c>
      <c r="N19" s="3" t="str">
        <f>CONCATENATE("00737700443")</f>
        <v>00737700443</v>
      </c>
      <c r="O19" s="3" t="s">
        <v>69</v>
      </c>
      <c r="P19" s="3" t="s">
        <v>36</v>
      </c>
      <c r="Q19" s="3"/>
      <c r="R19" s="4">
        <v>45944</v>
      </c>
      <c r="S19" s="3" t="s">
        <v>37</v>
      </c>
      <c r="T19" s="3" t="s">
        <v>38</v>
      </c>
      <c r="U19" s="3" t="s">
        <v>39</v>
      </c>
      <c r="V19" s="5">
        <v>4507.2</v>
      </c>
      <c r="W19" s="5">
        <v>1915.56</v>
      </c>
      <c r="X19" s="5">
        <v>1814.15</v>
      </c>
      <c r="Y19" s="3">
        <v>777.49</v>
      </c>
    </row>
    <row r="20" spans="1:25" ht="60.75" x14ac:dyDescent="0.25">
      <c r="A20" s="3" t="s">
        <v>26</v>
      </c>
      <c r="B20" s="3" t="s">
        <v>27</v>
      </c>
      <c r="C20" s="3" t="s">
        <v>28</v>
      </c>
      <c r="D20" s="3" t="s">
        <v>60</v>
      </c>
      <c r="E20" s="3" t="s">
        <v>70</v>
      </c>
      <c r="F20" s="3" t="s">
        <v>62</v>
      </c>
      <c r="G20" s="3" t="s">
        <v>70</v>
      </c>
      <c r="H20" s="3" t="s">
        <v>32</v>
      </c>
      <c r="I20" s="3">
        <v>2024</v>
      </c>
      <c r="J20" s="3" t="str">
        <f>CONCATENATE("44811304185")</f>
        <v>44811304185</v>
      </c>
      <c r="K20" s="3" t="s">
        <v>33</v>
      </c>
      <c r="L20" s="3"/>
      <c r="M20" s="3" t="s">
        <v>34</v>
      </c>
      <c r="N20" s="3" t="str">
        <f>CONCATENATE("VTLGRL78T27G516V")</f>
        <v>VTLGRL78T27G516V</v>
      </c>
      <c r="O20" s="3" t="s">
        <v>71</v>
      </c>
      <c r="P20" s="3" t="s">
        <v>36</v>
      </c>
      <c r="Q20" s="3"/>
      <c r="R20" s="4">
        <v>45944</v>
      </c>
      <c r="S20" s="3" t="s">
        <v>37</v>
      </c>
      <c r="T20" s="3" t="s">
        <v>38</v>
      </c>
      <c r="U20" s="3" t="s">
        <v>39</v>
      </c>
      <c r="V20" s="5">
        <v>3238.16</v>
      </c>
      <c r="W20" s="5">
        <v>1376.22</v>
      </c>
      <c r="X20" s="5">
        <v>1303.3599999999999</v>
      </c>
      <c r="Y20" s="3">
        <v>558.58000000000004</v>
      </c>
    </row>
    <row r="21" spans="1:25" ht="36.75" x14ac:dyDescent="0.25">
      <c r="A21" s="3" t="s">
        <v>26</v>
      </c>
      <c r="B21" s="3" t="s">
        <v>27</v>
      </c>
      <c r="C21" s="3" t="s">
        <v>28</v>
      </c>
      <c r="D21" s="3" t="s">
        <v>72</v>
      </c>
      <c r="E21" s="3" t="s">
        <v>73</v>
      </c>
      <c r="F21" s="3" t="s">
        <v>74</v>
      </c>
      <c r="G21" s="3" t="s">
        <v>73</v>
      </c>
      <c r="H21" s="3" t="s">
        <v>75</v>
      </c>
      <c r="I21" s="3">
        <v>2024</v>
      </c>
      <c r="J21" s="3" t="str">
        <f>CONCATENATE("44810568004")</f>
        <v>44810568004</v>
      </c>
      <c r="K21" s="3" t="s">
        <v>33</v>
      </c>
      <c r="L21" s="3"/>
      <c r="M21" s="3" t="s">
        <v>44</v>
      </c>
      <c r="N21" s="3" t="str">
        <f>CONCATENATE("01648480430")</f>
        <v>01648480430</v>
      </c>
      <c r="O21" s="3" t="s">
        <v>76</v>
      </c>
      <c r="P21" s="3" t="s">
        <v>36</v>
      </c>
      <c r="Q21" s="3"/>
      <c r="R21" s="4">
        <v>45944</v>
      </c>
      <c r="S21" s="3" t="s">
        <v>37</v>
      </c>
      <c r="T21" s="3" t="s">
        <v>38</v>
      </c>
      <c r="U21" s="3" t="s">
        <v>39</v>
      </c>
      <c r="V21" s="3">
        <v>89.41</v>
      </c>
      <c r="W21" s="3">
        <v>38</v>
      </c>
      <c r="X21" s="3">
        <v>35.99</v>
      </c>
      <c r="Y21" s="3">
        <v>15.42</v>
      </c>
    </row>
    <row r="22" spans="1:25" ht="36.75" x14ac:dyDescent="0.25">
      <c r="A22" s="3" t="s">
        <v>26</v>
      </c>
      <c r="B22" s="3" t="s">
        <v>27</v>
      </c>
      <c r="C22" s="3" t="s">
        <v>28</v>
      </c>
      <c r="D22" s="3" t="s">
        <v>40</v>
      </c>
      <c r="E22" s="3" t="s">
        <v>77</v>
      </c>
      <c r="F22" s="3" t="s">
        <v>42</v>
      </c>
      <c r="G22" s="3" t="s">
        <v>77</v>
      </c>
      <c r="H22" s="3" t="s">
        <v>75</v>
      </c>
      <c r="I22" s="3">
        <v>2024</v>
      </c>
      <c r="J22" s="3" t="str">
        <f>CONCATENATE("44810666030")</f>
        <v>44810666030</v>
      </c>
      <c r="K22" s="3" t="s">
        <v>33</v>
      </c>
      <c r="L22" s="3"/>
      <c r="M22" s="3" t="s">
        <v>44</v>
      </c>
      <c r="N22" s="3" t="str">
        <f>CONCATENATE("02038160434")</f>
        <v>02038160434</v>
      </c>
      <c r="O22" s="3" t="s">
        <v>78</v>
      </c>
      <c r="P22" s="3" t="s">
        <v>36</v>
      </c>
      <c r="Q22" s="3"/>
      <c r="R22" s="4">
        <v>45944</v>
      </c>
      <c r="S22" s="3" t="s">
        <v>37</v>
      </c>
      <c r="T22" s="3" t="s">
        <v>38</v>
      </c>
      <c r="U22" s="3" t="s">
        <v>39</v>
      </c>
      <c r="V22" s="3">
        <v>339.32</v>
      </c>
      <c r="W22" s="3">
        <v>144.21</v>
      </c>
      <c r="X22" s="3">
        <v>136.58000000000001</v>
      </c>
      <c r="Y22" s="3">
        <v>58.53</v>
      </c>
    </row>
    <row r="23" spans="1:25" ht="60.75" x14ac:dyDescent="0.25">
      <c r="A23" s="3" t="s">
        <v>26</v>
      </c>
      <c r="B23" s="3" t="s">
        <v>27</v>
      </c>
      <c r="C23" s="3" t="s">
        <v>28</v>
      </c>
      <c r="D23" s="3" t="s">
        <v>29</v>
      </c>
      <c r="E23" s="3" t="s">
        <v>79</v>
      </c>
      <c r="F23" s="3" t="s">
        <v>31</v>
      </c>
      <c r="G23" s="3" t="s">
        <v>79</v>
      </c>
      <c r="H23" s="3" t="s">
        <v>75</v>
      </c>
      <c r="I23" s="3">
        <v>2024</v>
      </c>
      <c r="J23" s="3" t="str">
        <f>CONCATENATE("44810520740")</f>
        <v>44810520740</v>
      </c>
      <c r="K23" s="3" t="s">
        <v>33</v>
      </c>
      <c r="L23" s="3"/>
      <c r="M23" s="3" t="s">
        <v>44</v>
      </c>
      <c r="N23" s="3" t="str">
        <f>CONCATENATE("NGLGNN90P20B474S")</f>
        <v>NGLGNN90P20B474S</v>
      </c>
      <c r="O23" s="3" t="s">
        <v>80</v>
      </c>
      <c r="P23" s="3" t="s">
        <v>36</v>
      </c>
      <c r="Q23" s="3"/>
      <c r="R23" s="4">
        <v>45944</v>
      </c>
      <c r="S23" s="3" t="s">
        <v>37</v>
      </c>
      <c r="T23" s="3" t="s">
        <v>38</v>
      </c>
      <c r="U23" s="3" t="s">
        <v>39</v>
      </c>
      <c r="V23" s="3">
        <v>48.24</v>
      </c>
      <c r="W23" s="3">
        <v>20.5</v>
      </c>
      <c r="X23" s="3">
        <v>19.420000000000002</v>
      </c>
      <c r="Y23" s="3">
        <v>8.32</v>
      </c>
    </row>
    <row r="24" spans="1:25" ht="60.75" x14ac:dyDescent="0.25">
      <c r="A24" s="3" t="s">
        <v>26</v>
      </c>
      <c r="B24" s="3" t="s">
        <v>27</v>
      </c>
      <c r="C24" s="3" t="s">
        <v>28</v>
      </c>
      <c r="D24" s="3" t="s">
        <v>81</v>
      </c>
      <c r="E24" s="3" t="s">
        <v>82</v>
      </c>
      <c r="F24" s="3" t="s">
        <v>83</v>
      </c>
      <c r="G24" s="3" t="s">
        <v>82</v>
      </c>
      <c r="H24" s="3" t="s">
        <v>32</v>
      </c>
      <c r="I24" s="3">
        <v>2024</v>
      </c>
      <c r="J24" s="3" t="str">
        <f>CONCATENATE("44810605905")</f>
        <v>44810605905</v>
      </c>
      <c r="K24" s="3" t="s">
        <v>33</v>
      </c>
      <c r="L24" s="3"/>
      <c r="M24" s="3" t="s">
        <v>44</v>
      </c>
      <c r="N24" s="3" t="str">
        <f>CONCATENATE("MSSGNE98T21A488D")</f>
        <v>MSSGNE98T21A488D</v>
      </c>
      <c r="O24" s="3" t="s">
        <v>84</v>
      </c>
      <c r="P24" s="3" t="s">
        <v>36</v>
      </c>
      <c r="Q24" s="3"/>
      <c r="R24" s="4">
        <v>45944</v>
      </c>
      <c r="S24" s="3" t="s">
        <v>37</v>
      </c>
      <c r="T24" s="3" t="s">
        <v>38</v>
      </c>
      <c r="U24" s="3" t="s">
        <v>39</v>
      </c>
      <c r="V24" s="3">
        <v>472.42</v>
      </c>
      <c r="W24" s="3">
        <v>200.78</v>
      </c>
      <c r="X24" s="3">
        <v>190.15</v>
      </c>
      <c r="Y24" s="3">
        <v>81.489999999999995</v>
      </c>
    </row>
    <row r="25" spans="1:25" ht="60.75" x14ac:dyDescent="0.25">
      <c r="A25" s="3" t="s">
        <v>26</v>
      </c>
      <c r="B25" s="3" t="s">
        <v>27</v>
      </c>
      <c r="C25" s="3" t="s">
        <v>28</v>
      </c>
      <c r="D25" s="3" t="s">
        <v>47</v>
      </c>
      <c r="E25" s="3" t="s">
        <v>85</v>
      </c>
      <c r="F25" s="3" t="s">
        <v>47</v>
      </c>
      <c r="G25" s="3" t="s">
        <v>85</v>
      </c>
      <c r="H25" s="3" t="s">
        <v>86</v>
      </c>
      <c r="I25" s="3">
        <v>2024</v>
      </c>
      <c r="J25" s="3" t="str">
        <f>CONCATENATE("44810779833")</f>
        <v>44810779833</v>
      </c>
      <c r="K25" s="3" t="s">
        <v>33</v>
      </c>
      <c r="L25" s="3"/>
      <c r="M25" s="3" t="s">
        <v>44</v>
      </c>
      <c r="N25" s="3" t="str">
        <f>CONCATENATE("GNNGRG89D13A271T")</f>
        <v>GNNGRG89D13A271T</v>
      </c>
      <c r="O25" s="3" t="s">
        <v>87</v>
      </c>
      <c r="P25" s="3" t="s">
        <v>36</v>
      </c>
      <c r="Q25" s="3"/>
      <c r="R25" s="4">
        <v>45944</v>
      </c>
      <c r="S25" s="3" t="s">
        <v>37</v>
      </c>
      <c r="T25" s="3" t="s">
        <v>38</v>
      </c>
      <c r="U25" s="3" t="s">
        <v>39</v>
      </c>
      <c r="V25" s="3">
        <v>186.48</v>
      </c>
      <c r="W25" s="3">
        <v>79.25</v>
      </c>
      <c r="X25" s="3">
        <v>75.06</v>
      </c>
      <c r="Y25" s="3">
        <v>32.17</v>
      </c>
    </row>
    <row r="26" spans="1:25" ht="36.75" x14ac:dyDescent="0.25">
      <c r="A26" s="3" t="s">
        <v>26</v>
      </c>
      <c r="B26" s="3" t="s">
        <v>27</v>
      </c>
      <c r="C26" s="3" t="s">
        <v>28</v>
      </c>
      <c r="D26" s="3" t="s">
        <v>40</v>
      </c>
      <c r="E26" s="3" t="s">
        <v>58</v>
      </c>
      <c r="F26" s="3" t="s">
        <v>42</v>
      </c>
      <c r="G26" s="3" t="s">
        <v>58</v>
      </c>
      <c r="H26" s="3" t="s">
        <v>32</v>
      </c>
      <c r="I26" s="3">
        <v>2024</v>
      </c>
      <c r="J26" s="3" t="str">
        <f>CONCATENATE("44810361566")</f>
        <v>44810361566</v>
      </c>
      <c r="K26" s="3" t="s">
        <v>33</v>
      </c>
      <c r="L26" s="3"/>
      <c r="M26" s="3" t="s">
        <v>34</v>
      </c>
      <c r="N26" s="3" t="str">
        <f>CONCATENATE("01927130433")</f>
        <v>01927130433</v>
      </c>
      <c r="O26" s="3" t="s">
        <v>88</v>
      </c>
      <c r="P26" s="3" t="s">
        <v>36</v>
      </c>
      <c r="Q26" s="3"/>
      <c r="R26" s="4">
        <v>45944</v>
      </c>
      <c r="S26" s="3" t="s">
        <v>37</v>
      </c>
      <c r="T26" s="3" t="s">
        <v>38</v>
      </c>
      <c r="U26" s="3" t="s">
        <v>39</v>
      </c>
      <c r="V26" s="3">
        <v>68.459999999999994</v>
      </c>
      <c r="W26" s="3">
        <v>29.1</v>
      </c>
      <c r="X26" s="3">
        <v>27.56</v>
      </c>
      <c r="Y26" s="3">
        <v>11.8</v>
      </c>
    </row>
  </sheetData>
  <mergeCells count="2">
    <mergeCell ref="A1:Y1"/>
    <mergeCell ref="A2:Y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 Galeazzi</cp:lastModifiedBy>
  <dcterms:created xsi:type="dcterms:W3CDTF">2025-11-03T14:03:04Z</dcterms:created>
  <dcterms:modified xsi:type="dcterms:W3CDTF">2025-11-03T14:03:04Z</dcterms:modified>
</cp:coreProperties>
</file>