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_Lavoro_\AGEA\Pagamenti\Decreti AGEA\2025\"/>
    </mc:Choice>
  </mc:AlternateContent>
  <xr:revisionPtr revIDLastSave="0" documentId="13_ncr:40009_{C130D811-0AEE-4FD5-977F-40721856C032}" xr6:coauthVersionLast="47" xr6:coauthVersionMax="47" xr10:uidLastSave="{00000000-0000-0000-0000-000000000000}"/>
  <bookViews>
    <workbookView xWindow="1365" yWindow="375" windowWidth="27105" windowHeight="14520"/>
  </bookViews>
  <sheets>
    <sheet name="DOMANDE_PAGATE_REGI_PSR_Decreto" sheetId="1" r:id="rId1"/>
  </sheets>
  <definedNames>
    <definedName name="_xlnm._FilterDatabase" localSheetId="0" hidden="1">DOMANDE_PAGATE_REGI_PSR_Decreto!$A$3:$AA$35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5" i="1" l="1"/>
  <c r="H35" i="1"/>
  <c r="M34" i="1"/>
  <c r="H34" i="1"/>
  <c r="M33" i="1"/>
  <c r="H33" i="1"/>
  <c r="M32" i="1"/>
  <c r="H32" i="1"/>
  <c r="M31" i="1"/>
  <c r="H31" i="1"/>
  <c r="M30" i="1"/>
  <c r="H30" i="1"/>
  <c r="M29" i="1"/>
  <c r="H29" i="1"/>
  <c r="M28" i="1"/>
  <c r="H28" i="1"/>
  <c r="M27" i="1"/>
  <c r="H27" i="1"/>
  <c r="M26" i="1"/>
  <c r="H26" i="1"/>
  <c r="M25" i="1"/>
  <c r="H25" i="1"/>
  <c r="M24" i="1"/>
  <c r="H24" i="1"/>
  <c r="M23" i="1"/>
  <c r="H23" i="1"/>
  <c r="M22" i="1"/>
  <c r="H22" i="1"/>
  <c r="M21" i="1"/>
  <c r="H21" i="1"/>
  <c r="M20" i="1"/>
  <c r="H20" i="1"/>
  <c r="M19" i="1"/>
  <c r="H19" i="1"/>
  <c r="M18" i="1"/>
  <c r="H18" i="1"/>
  <c r="M17" i="1"/>
  <c r="H17" i="1"/>
  <c r="M16" i="1"/>
  <c r="H16" i="1"/>
  <c r="M15" i="1"/>
  <c r="H15" i="1"/>
  <c r="M14" i="1"/>
  <c r="H14" i="1"/>
  <c r="M13" i="1"/>
  <c r="H13" i="1"/>
  <c r="M12" i="1"/>
  <c r="H12" i="1"/>
  <c r="M11" i="1"/>
  <c r="H11" i="1"/>
  <c r="M10" i="1"/>
  <c r="H10" i="1"/>
  <c r="M9" i="1"/>
  <c r="H9" i="1"/>
  <c r="M8" i="1"/>
  <c r="H8" i="1"/>
  <c r="M7" i="1"/>
  <c r="H7" i="1"/>
  <c r="M6" i="1"/>
  <c r="H6" i="1"/>
  <c r="M5" i="1"/>
  <c r="H5" i="1"/>
  <c r="M4" i="1"/>
  <c r="H4" i="1"/>
</calcChain>
</file>

<file path=xl/sharedStrings.xml><?xml version="1.0" encoding="utf-8"?>
<sst xmlns="http://schemas.openxmlformats.org/spreadsheetml/2006/main" count="540" uniqueCount="119">
  <si>
    <t>Domande Pagate Decreto 792</t>
  </si>
  <si>
    <t>Organismo Pagatore</t>
  </si>
  <si>
    <t>Gruppo Misura</t>
  </si>
  <si>
    <t>Regione</t>
  </si>
  <si>
    <t>Ente</t>
  </si>
  <si>
    <t>Caa Nazionale</t>
  </si>
  <si>
    <t>Ufficio Caa</t>
  </si>
  <si>
    <t>Campagna</t>
  </si>
  <si>
    <t>codice Domanda</t>
  </si>
  <si>
    <t>Domanda Campione (Si/No)</t>
  </si>
  <si>
    <t>Tipologia Programmazione</t>
  </si>
  <si>
    <t>Misura PSR 2007-2013</t>
  </si>
  <si>
    <t>Misura PSR 2014-2020</t>
  </si>
  <si>
    <t>Cuaa</t>
  </si>
  <si>
    <t>Denominazione</t>
  </si>
  <si>
    <t>Tipologia Elenco</t>
  </si>
  <si>
    <t>Protocollo Elenco</t>
  </si>
  <si>
    <t>Data Autorizzazione OP Elenco</t>
  </si>
  <si>
    <t>Stato Della Domanda</t>
  </si>
  <si>
    <t>Tipologia di Pagamento</t>
  </si>
  <si>
    <t>Tipologia di Finanziamento</t>
  </si>
  <si>
    <t>PSRN</t>
  </si>
  <si>
    <t>Tipologia di Strumento Finanziario</t>
  </si>
  <si>
    <t>Importo Totale In Elenco</t>
  </si>
  <si>
    <t>Importo In Elenco (Quota FEASR)</t>
  </si>
  <si>
    <t>Importo In Elenco (Quota Nazionale)</t>
  </si>
  <si>
    <t>Importo In Elenco (Quota Regionale)</t>
  </si>
  <si>
    <t>Importo In Elenco (Quota Fondo di Rotazione)</t>
  </si>
  <si>
    <t>AGEA</t>
  </si>
  <si>
    <t>Misure a Superficie</t>
  </si>
  <si>
    <t>MARCHE</t>
  </si>
  <si>
    <t>SERV. DEC. AGRICOLTURA E ALIM. - MACERATA</t>
  </si>
  <si>
    <t>CAA-CAF AGRI S.R.L.</t>
  </si>
  <si>
    <t>CAA CAF AGRI - MACERATA - 226</t>
  </si>
  <si>
    <t>NO</t>
  </si>
  <si>
    <t>PSR 2014/2022</t>
  </si>
  <si>
    <t>11 11.1 4b</t>
  </si>
  <si>
    <t>FOGLIA RENZO</t>
  </si>
  <si>
    <t>Ordinario</t>
  </si>
  <si>
    <t>AGEA.ASR.2025.1555042</t>
  </si>
  <si>
    <t>Erogata</t>
  </si>
  <si>
    <t>Saldo</t>
  </si>
  <si>
    <t>TOP UP 2025 Nazionale-Regionale</t>
  </si>
  <si>
    <t>CAA Coldiretti srl</t>
  </si>
  <si>
    <t>CAA Coldiretti - MACERATA - 017</t>
  </si>
  <si>
    <t>11 11.2 4b</t>
  </si>
  <si>
    <t>AURELI MACCARIO</t>
  </si>
  <si>
    <t>SERV. DEC. AGRICOLTURA E ALIMENTAZIONE - PESARO</t>
  </si>
  <si>
    <t>CAA Coldiretti - ANCONA - 003</t>
  </si>
  <si>
    <t>GAMBINI-ROSSANO LUCA</t>
  </si>
  <si>
    <t>SERV. DEC. AGRICOLTURA E ALIM. -ASCOLI PICENO</t>
  </si>
  <si>
    <t>CAA Coldiretti - ASCOLI PICENO - 030</t>
  </si>
  <si>
    <t>ALEANDRI ALBERTO</t>
  </si>
  <si>
    <t>SERV. DEC. AGRICOLTURA E ALIMENTAZIONE - ANCONA</t>
  </si>
  <si>
    <t>CAA Coldiretti - ANCONA - 002</t>
  </si>
  <si>
    <t>BETTI DAVID</t>
  </si>
  <si>
    <t>CAA CAF AGRI - ANCONA - 225</t>
  </si>
  <si>
    <t>BARIGELLI GUIDO</t>
  </si>
  <si>
    <t>CAA Coldiretti - ASCOLI PICENO - 040</t>
  </si>
  <si>
    <t>CONCETTI GIULIANA</t>
  </si>
  <si>
    <t>CAA CIA srl</t>
  </si>
  <si>
    <t>CAA CIA - ASCOLI PICENO - 001</t>
  </si>
  <si>
    <t>MARONI ONORATO</t>
  </si>
  <si>
    <t>CAA Coldiretti - MACERATA - 007</t>
  </si>
  <si>
    <t>MAURIZI LUIGINO</t>
  </si>
  <si>
    <t>IN PROPRIO</t>
  </si>
  <si>
    <t>NUCCI ERMANNO</t>
  </si>
  <si>
    <t>CAA Coldiretti - ANCONA - 006</t>
  </si>
  <si>
    <t>SABBATINI ROSSETTI LUCA</t>
  </si>
  <si>
    <t>CAA CAF AGRI - MACERATA - 223</t>
  </si>
  <si>
    <t>SOCIETA' AGRICOLA CANTARINI GIOVANNI E C. SOCIETA' SEMPLICE</t>
  </si>
  <si>
    <t>CAA AIC Veneto</t>
  </si>
  <si>
    <t>CAA AIC Veneto - VICENZA - 001</t>
  </si>
  <si>
    <t>SOCIETA' AGRICOLA F.LLI CORVEZZO S.R.L.</t>
  </si>
  <si>
    <t>CAA Coldiretti - MACERATA - 018</t>
  </si>
  <si>
    <t>SOCIETA' AGRICOLA TAMANTI RENZO E C. S.S.</t>
  </si>
  <si>
    <t>CAI Emilia Rom.</t>
  </si>
  <si>
    <t>CAI Emilia Rom. - RIMINI - 002</t>
  </si>
  <si>
    <t>13 13.1 4a</t>
  </si>
  <si>
    <t>ALBANI ALFIO</t>
  </si>
  <si>
    <t>AGEA.ASR.2025.1541981</t>
  </si>
  <si>
    <t>Co-Finanziato</t>
  </si>
  <si>
    <t>FRANCI ANNIBALE</t>
  </si>
  <si>
    <t>CAA CAF AGRI - ASCOLI PICENO - 223</t>
  </si>
  <si>
    <t>RIFUGIO PINTURA SOCIETA' AGRICOLA DI ANTONELLI STEFANIA E C. SNC</t>
  </si>
  <si>
    <t>Trascinamenti PSR 2014/2022</t>
  </si>
  <si>
    <t>8 8.1 5e</t>
  </si>
  <si>
    <t>MOSCONI GIULIANO</t>
  </si>
  <si>
    <t>AGEA.ASR.2025.0980952</t>
  </si>
  <si>
    <t>CAA Coldiretti - ANCONA - 005</t>
  </si>
  <si>
    <t>ZUCCA APOLLONIA</t>
  </si>
  <si>
    <t>AGRICOLA GIARDINO DI GALANTI LORIANA E C. S.A.S.</t>
  </si>
  <si>
    <t>AGEA.ASR.2025.1555035</t>
  </si>
  <si>
    <t>CAA Confagricoltura srl</t>
  </si>
  <si>
    <t>CAA Confagricoltura - PESARO E URBINO - 001</t>
  </si>
  <si>
    <t>AZIENDA AGRICOLA MONTANARA - S.A.S. DI FRANCESCO ZACCARELLI &amp; C.</t>
  </si>
  <si>
    <t>CAA Coldiretti - PESARO E URBINO - 001</t>
  </si>
  <si>
    <t>BARBADORO ELENA</t>
  </si>
  <si>
    <t>CAA Coldiretti - PESARO E URBINO - 004</t>
  </si>
  <si>
    <t>VANNUCCI DOMENICO</t>
  </si>
  <si>
    <t>CAA Confagricoltura - MACERATA - 001</t>
  </si>
  <si>
    <t>FONDAZIONE GIUSTINIANI BANDINI</t>
  </si>
  <si>
    <t>AGEA.ASR.2025.1238528</t>
  </si>
  <si>
    <t>CAA CAF AGRI - MACERATA - 224</t>
  </si>
  <si>
    <t>10 10.1 4a</t>
  </si>
  <si>
    <t>EREDI DI BONFADA STEFANO SOCIETA' SEMPLICE AGRICOLA</t>
  </si>
  <si>
    <t>AGEA.ASR.2025.1555040</t>
  </si>
  <si>
    <t>VALERIANI LINO</t>
  </si>
  <si>
    <t>JACHINI MARZIALI CATERINA</t>
  </si>
  <si>
    <t>FIECCHI LUDOVICO</t>
  </si>
  <si>
    <t>SOCIETA' AGRICOLA LA COLLINA DEI CAVALIERI DI ROCCHI LUANA &amp; C. S.S.</t>
  </si>
  <si>
    <t>CAA LiberiAgricoltori srl già CAA AGCI srl</t>
  </si>
  <si>
    <t>CAA LiberiAgricoltori - MACERATA - 001</t>
  </si>
  <si>
    <t>TROIANI MARIO</t>
  </si>
  <si>
    <t>CAA AGRISERVIZI s.r.l.</t>
  </si>
  <si>
    <t>CAA AGRISERVIZI - LATINA - 001</t>
  </si>
  <si>
    <t>TACCONI GIOVANNI</t>
  </si>
  <si>
    <t>AGEA.ASR.2025.1544602</t>
  </si>
  <si>
    <t>SABBATINI MAURIZIO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</si>
</sst>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Font="1"/>
    <xf numFmtId="0" fontId="18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wrapText="1"/>
    </xf>
    <xf numFmtId="14" fontId="19" fillId="0" borderId="10" xfId="0" applyNumberFormat="1" applyFont="1" applyBorder="1" applyAlignment="1">
      <alignment wrapText="1"/>
    </xf>
    <xf numFmtId="4" fontId="19" fillId="0" borderId="10" xfId="0" applyNumberFormat="1" applyFont="1" applyBorder="1" applyAlignment="1">
      <alignment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showGridLines="0" tabSelected="1" topLeftCell="I1" workbookViewId="0">
      <selection activeCell="A3" sqref="A3"/>
    </sheetView>
  </sheetViews>
  <sheetFormatPr defaultRowHeight="15" x14ac:dyDescent="0.25"/>
  <cols>
    <col min="1" max="1" width="15.5703125" style="1" bestFit="1" customWidth="1"/>
    <col min="2" max="2" width="16.28515625" style="1" bestFit="1" customWidth="1"/>
    <col min="3" max="3" width="7.28515625" style="1" bestFit="1" customWidth="1"/>
    <col min="4" max="4" width="36.5703125" style="1" bestFit="1" customWidth="1"/>
    <col min="5" max="5" width="32.42578125" style="1" bestFit="1" customWidth="1"/>
    <col min="6" max="6" width="35.85546875" style="1" bestFit="1" customWidth="1"/>
    <col min="7" max="7" width="8.42578125" style="1" bestFit="1" customWidth="1"/>
    <col min="8" max="8" width="12.7109375" style="1" bestFit="1" customWidth="1"/>
    <col min="9" max="9" width="21.140625" style="1" bestFit="1" customWidth="1"/>
    <col min="10" max="10" width="23.7109375" style="1" bestFit="1" customWidth="1"/>
    <col min="11" max="12" width="17" style="1" bestFit="1" customWidth="1"/>
    <col min="13" max="13" width="4.42578125" style="1" bestFit="1" customWidth="1"/>
    <col min="14" max="14" width="36.5703125" style="1" bestFit="1" customWidth="1"/>
    <col min="15" max="15" width="12.42578125" style="1" bestFit="1" customWidth="1"/>
    <col min="16" max="16" width="18.85546875" style="1" bestFit="1" customWidth="1"/>
    <col min="17" max="17" width="23" style="1" bestFit="1" customWidth="1"/>
    <col min="18" max="18" width="16.28515625" style="1" bestFit="1" customWidth="1"/>
    <col min="19" max="19" width="17.85546875" style="1" bestFit="1" customWidth="1"/>
    <col min="20" max="20" width="27.7109375" style="1" bestFit="1" customWidth="1"/>
    <col min="21" max="21" width="4.85546875" style="1" bestFit="1" customWidth="1"/>
    <col min="22" max="22" width="25.7109375" style="1" bestFit="1" customWidth="1"/>
    <col min="23" max="23" width="18.42578125" style="1" bestFit="1" customWidth="1"/>
    <col min="24" max="24" width="24.5703125" style="1" bestFit="1" customWidth="1"/>
    <col min="25" max="26" width="27.140625" style="1" bestFit="1" customWidth="1"/>
    <col min="27" max="27" width="33.85546875" style="1" bestFit="1" customWidth="1"/>
    <col min="28" max="16384" width="9.140625" style="1"/>
  </cols>
  <sheetData>
    <row r="1" spans="1:27" x14ac:dyDescent="0.2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8"/>
    </row>
    <row r="2" spans="1:27" x14ac:dyDescent="0.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8"/>
    </row>
    <row r="3" spans="1:27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  <c r="Z3" s="2" t="s">
        <v>26</v>
      </c>
      <c r="AA3" s="2" t="s">
        <v>27</v>
      </c>
    </row>
    <row r="4" spans="1:27" x14ac:dyDescent="0.25">
      <c r="A4" s="3" t="s">
        <v>28</v>
      </c>
      <c r="B4" s="3" t="s">
        <v>29</v>
      </c>
      <c r="C4" s="3" t="s">
        <v>30</v>
      </c>
      <c r="D4" s="3" t="s">
        <v>31</v>
      </c>
      <c r="E4" s="3" t="s">
        <v>32</v>
      </c>
      <c r="F4" s="3" t="s">
        <v>33</v>
      </c>
      <c r="G4" s="3">
        <v>2019</v>
      </c>
      <c r="H4" s="3" t="str">
        <f>CONCATENATE("94240923915")</f>
        <v>94240923915</v>
      </c>
      <c r="I4" s="3" t="s">
        <v>34</v>
      </c>
      <c r="J4" s="3" t="s">
        <v>35</v>
      </c>
      <c r="K4" s="3"/>
      <c r="L4" s="3" t="s">
        <v>36</v>
      </c>
      <c r="M4" s="3" t="str">
        <f>CONCATENATE("FGLRNZ57P01F454G")</f>
        <v>FGLRNZ57P01F454G</v>
      </c>
      <c r="N4" s="3" t="s">
        <v>37</v>
      </c>
      <c r="O4" s="3" t="s">
        <v>38</v>
      </c>
      <c r="P4" s="3" t="s">
        <v>39</v>
      </c>
      <c r="Q4" s="4">
        <v>46007</v>
      </c>
      <c r="R4" s="3" t="s">
        <v>40</v>
      </c>
      <c r="S4" s="3" t="s">
        <v>41</v>
      </c>
      <c r="T4" s="3" t="s">
        <v>42</v>
      </c>
      <c r="U4" s="3"/>
      <c r="V4" s="3" t="s">
        <v>38</v>
      </c>
      <c r="W4" s="3">
        <v>803.89</v>
      </c>
      <c r="X4" s="3">
        <v>0</v>
      </c>
      <c r="Y4" s="3">
        <v>562.72</v>
      </c>
      <c r="Z4" s="3">
        <v>241.17</v>
      </c>
      <c r="AA4" s="3">
        <v>0</v>
      </c>
    </row>
    <row r="5" spans="1:27" x14ac:dyDescent="0.25">
      <c r="A5" s="3" t="s">
        <v>28</v>
      </c>
      <c r="B5" s="3" t="s">
        <v>29</v>
      </c>
      <c r="C5" s="3" t="s">
        <v>30</v>
      </c>
      <c r="D5" s="3" t="s">
        <v>31</v>
      </c>
      <c r="E5" s="3" t="s">
        <v>43</v>
      </c>
      <c r="F5" s="3" t="s">
        <v>44</v>
      </c>
      <c r="G5" s="3">
        <v>2019</v>
      </c>
      <c r="H5" s="3" t="str">
        <f>CONCATENATE("94240072069")</f>
        <v>94240072069</v>
      </c>
      <c r="I5" s="3" t="s">
        <v>34</v>
      </c>
      <c r="J5" s="3" t="s">
        <v>35</v>
      </c>
      <c r="K5" s="3"/>
      <c r="L5" s="3" t="s">
        <v>45</v>
      </c>
      <c r="M5" s="3" t="str">
        <f>CONCATENATE("RLAMCR50S10G637S")</f>
        <v>RLAMCR50S10G637S</v>
      </c>
      <c r="N5" s="3" t="s">
        <v>46</v>
      </c>
      <c r="O5" s="3" t="s">
        <v>38</v>
      </c>
      <c r="P5" s="3" t="s">
        <v>39</v>
      </c>
      <c r="Q5" s="4">
        <v>46007</v>
      </c>
      <c r="R5" s="3" t="s">
        <v>40</v>
      </c>
      <c r="S5" s="3" t="s">
        <v>41</v>
      </c>
      <c r="T5" s="3" t="s">
        <v>42</v>
      </c>
      <c r="U5" s="3"/>
      <c r="V5" s="3" t="s">
        <v>38</v>
      </c>
      <c r="W5" s="5">
        <v>11836.68</v>
      </c>
      <c r="X5" s="3">
        <v>0</v>
      </c>
      <c r="Y5" s="5">
        <v>8285.68</v>
      </c>
      <c r="Z5" s="5">
        <v>3551</v>
      </c>
      <c r="AA5" s="3">
        <v>0</v>
      </c>
    </row>
    <row r="6" spans="1:27" ht="24.75" x14ac:dyDescent="0.25">
      <c r="A6" s="3" t="s">
        <v>28</v>
      </c>
      <c r="B6" s="3" t="s">
        <v>29</v>
      </c>
      <c r="C6" s="3" t="s">
        <v>30</v>
      </c>
      <c r="D6" s="3" t="s">
        <v>47</v>
      </c>
      <c r="E6" s="3" t="s">
        <v>43</v>
      </c>
      <c r="F6" s="3" t="s">
        <v>48</v>
      </c>
      <c r="G6" s="3">
        <v>2019</v>
      </c>
      <c r="H6" s="3" t="str">
        <f>CONCATENATE("94240548068")</f>
        <v>94240548068</v>
      </c>
      <c r="I6" s="3" t="s">
        <v>34</v>
      </c>
      <c r="J6" s="3" t="s">
        <v>35</v>
      </c>
      <c r="K6" s="3"/>
      <c r="L6" s="3" t="s">
        <v>45</v>
      </c>
      <c r="M6" s="3" t="str">
        <f>CONCATENATE("GMBLCU73P12H501I")</f>
        <v>GMBLCU73P12H501I</v>
      </c>
      <c r="N6" s="3" t="s">
        <v>49</v>
      </c>
      <c r="O6" s="3" t="s">
        <v>38</v>
      </c>
      <c r="P6" s="3" t="s">
        <v>39</v>
      </c>
      <c r="Q6" s="4">
        <v>46007</v>
      </c>
      <c r="R6" s="3" t="s">
        <v>40</v>
      </c>
      <c r="S6" s="3" t="s">
        <v>41</v>
      </c>
      <c r="T6" s="3" t="s">
        <v>42</v>
      </c>
      <c r="U6" s="3"/>
      <c r="V6" s="3" t="s">
        <v>38</v>
      </c>
      <c r="W6" s="5">
        <v>1950.07</v>
      </c>
      <c r="X6" s="3">
        <v>0</v>
      </c>
      <c r="Y6" s="5">
        <v>1365.05</v>
      </c>
      <c r="Z6" s="3">
        <v>585.02</v>
      </c>
      <c r="AA6" s="3">
        <v>0</v>
      </c>
    </row>
    <row r="7" spans="1:27" ht="24.75" x14ac:dyDescent="0.25">
      <c r="A7" s="3" t="s">
        <v>28</v>
      </c>
      <c r="B7" s="3" t="s">
        <v>29</v>
      </c>
      <c r="C7" s="3" t="s">
        <v>30</v>
      </c>
      <c r="D7" s="3" t="s">
        <v>50</v>
      </c>
      <c r="E7" s="3" t="s">
        <v>43</v>
      </c>
      <c r="F7" s="3" t="s">
        <v>51</v>
      </c>
      <c r="G7" s="3">
        <v>2019</v>
      </c>
      <c r="H7" s="3" t="str">
        <f>CONCATENATE("94240848211")</f>
        <v>94240848211</v>
      </c>
      <c r="I7" s="3" t="s">
        <v>34</v>
      </c>
      <c r="J7" s="3" t="s">
        <v>35</v>
      </c>
      <c r="K7" s="3"/>
      <c r="L7" s="3" t="s">
        <v>45</v>
      </c>
      <c r="M7" s="3" t="str">
        <f>CONCATENATE("LNDLRT89C10H769S")</f>
        <v>LNDLRT89C10H769S</v>
      </c>
      <c r="N7" s="3" t="s">
        <v>52</v>
      </c>
      <c r="O7" s="3" t="s">
        <v>38</v>
      </c>
      <c r="P7" s="3" t="s">
        <v>39</v>
      </c>
      <c r="Q7" s="4">
        <v>46007</v>
      </c>
      <c r="R7" s="3" t="s">
        <v>40</v>
      </c>
      <c r="S7" s="3" t="s">
        <v>41</v>
      </c>
      <c r="T7" s="3" t="s">
        <v>42</v>
      </c>
      <c r="U7" s="3"/>
      <c r="V7" s="3" t="s">
        <v>38</v>
      </c>
      <c r="W7" s="5">
        <v>3024.4</v>
      </c>
      <c r="X7" s="3">
        <v>0</v>
      </c>
      <c r="Y7" s="5">
        <v>2117.08</v>
      </c>
      <c r="Z7" s="3">
        <v>907.32</v>
      </c>
      <c r="AA7" s="3">
        <v>0</v>
      </c>
    </row>
    <row r="8" spans="1:27" ht="24.75" x14ac:dyDescent="0.25">
      <c r="A8" s="3" t="s">
        <v>28</v>
      </c>
      <c r="B8" s="3" t="s">
        <v>29</v>
      </c>
      <c r="C8" s="3" t="s">
        <v>30</v>
      </c>
      <c r="D8" s="3" t="s">
        <v>53</v>
      </c>
      <c r="E8" s="3" t="s">
        <v>43</v>
      </c>
      <c r="F8" s="3" t="s">
        <v>54</v>
      </c>
      <c r="G8" s="3">
        <v>2019</v>
      </c>
      <c r="H8" s="3" t="str">
        <f>CONCATENATE("94240536642")</f>
        <v>94240536642</v>
      </c>
      <c r="I8" s="3" t="s">
        <v>34</v>
      </c>
      <c r="J8" s="3" t="s">
        <v>35</v>
      </c>
      <c r="K8" s="3"/>
      <c r="L8" s="3" t="s">
        <v>45</v>
      </c>
      <c r="M8" s="3" t="str">
        <f>CONCATENATE("BTTDVD61P13D451P")</f>
        <v>BTTDVD61P13D451P</v>
      </c>
      <c r="N8" s="3" t="s">
        <v>55</v>
      </c>
      <c r="O8" s="3" t="s">
        <v>38</v>
      </c>
      <c r="P8" s="3" t="s">
        <v>39</v>
      </c>
      <c r="Q8" s="4">
        <v>46007</v>
      </c>
      <c r="R8" s="3" t="s">
        <v>40</v>
      </c>
      <c r="S8" s="3" t="s">
        <v>41</v>
      </c>
      <c r="T8" s="3" t="s">
        <v>42</v>
      </c>
      <c r="U8" s="3"/>
      <c r="V8" s="3" t="s">
        <v>38</v>
      </c>
      <c r="W8" s="5">
        <v>1767.96</v>
      </c>
      <c r="X8" s="3">
        <v>0</v>
      </c>
      <c r="Y8" s="5">
        <v>1237.57</v>
      </c>
      <c r="Z8" s="3">
        <v>530.39</v>
      </c>
      <c r="AA8" s="3">
        <v>0</v>
      </c>
    </row>
    <row r="9" spans="1:27" ht="24.75" x14ac:dyDescent="0.25">
      <c r="A9" s="3" t="s">
        <v>28</v>
      </c>
      <c r="B9" s="3" t="s">
        <v>29</v>
      </c>
      <c r="C9" s="3" t="s">
        <v>30</v>
      </c>
      <c r="D9" s="3" t="s">
        <v>53</v>
      </c>
      <c r="E9" s="3" t="s">
        <v>32</v>
      </c>
      <c r="F9" s="3" t="s">
        <v>56</v>
      </c>
      <c r="G9" s="3">
        <v>2019</v>
      </c>
      <c r="H9" s="3" t="str">
        <f>CONCATENATE("94240858053")</f>
        <v>94240858053</v>
      </c>
      <c r="I9" s="3" t="s">
        <v>34</v>
      </c>
      <c r="J9" s="3" t="s">
        <v>35</v>
      </c>
      <c r="K9" s="3"/>
      <c r="L9" s="3" t="s">
        <v>45</v>
      </c>
      <c r="M9" s="3" t="str">
        <f>CONCATENATE("BRGGDU59D09E388X")</f>
        <v>BRGGDU59D09E388X</v>
      </c>
      <c r="N9" s="3" t="s">
        <v>57</v>
      </c>
      <c r="O9" s="3" t="s">
        <v>38</v>
      </c>
      <c r="P9" s="3" t="s">
        <v>39</v>
      </c>
      <c r="Q9" s="4">
        <v>46007</v>
      </c>
      <c r="R9" s="3" t="s">
        <v>40</v>
      </c>
      <c r="S9" s="3" t="s">
        <v>41</v>
      </c>
      <c r="T9" s="3" t="s">
        <v>42</v>
      </c>
      <c r="U9" s="3"/>
      <c r="V9" s="3" t="s">
        <v>38</v>
      </c>
      <c r="W9" s="3">
        <v>361.1</v>
      </c>
      <c r="X9" s="3">
        <v>0</v>
      </c>
      <c r="Y9" s="3">
        <v>252.77</v>
      </c>
      <c r="Z9" s="3">
        <v>108.33</v>
      </c>
      <c r="AA9" s="3">
        <v>0</v>
      </c>
    </row>
    <row r="10" spans="1:27" ht="24.75" x14ac:dyDescent="0.25">
      <c r="A10" s="3" t="s">
        <v>28</v>
      </c>
      <c r="B10" s="3" t="s">
        <v>29</v>
      </c>
      <c r="C10" s="3" t="s">
        <v>30</v>
      </c>
      <c r="D10" s="3" t="s">
        <v>50</v>
      </c>
      <c r="E10" s="3" t="s">
        <v>43</v>
      </c>
      <c r="F10" s="3" t="s">
        <v>58</v>
      </c>
      <c r="G10" s="3">
        <v>2019</v>
      </c>
      <c r="H10" s="3" t="str">
        <f>CONCATENATE("94240679004")</f>
        <v>94240679004</v>
      </c>
      <c r="I10" s="3" t="s">
        <v>34</v>
      </c>
      <c r="J10" s="3" t="s">
        <v>35</v>
      </c>
      <c r="K10" s="3"/>
      <c r="L10" s="3" t="s">
        <v>45</v>
      </c>
      <c r="M10" s="3" t="str">
        <f>CONCATENATE("CNCGLN51B64C901U")</f>
        <v>CNCGLN51B64C901U</v>
      </c>
      <c r="N10" s="3" t="s">
        <v>59</v>
      </c>
      <c r="O10" s="3" t="s">
        <v>38</v>
      </c>
      <c r="P10" s="3" t="s">
        <v>39</v>
      </c>
      <c r="Q10" s="4">
        <v>46007</v>
      </c>
      <c r="R10" s="3" t="s">
        <v>40</v>
      </c>
      <c r="S10" s="3" t="s">
        <v>41</v>
      </c>
      <c r="T10" s="3" t="s">
        <v>42</v>
      </c>
      <c r="U10" s="3"/>
      <c r="V10" s="3" t="s">
        <v>38</v>
      </c>
      <c r="W10" s="5">
        <v>3551.62</v>
      </c>
      <c r="X10" s="3">
        <v>0</v>
      </c>
      <c r="Y10" s="5">
        <v>2486.13</v>
      </c>
      <c r="Z10" s="5">
        <v>1065.49</v>
      </c>
      <c r="AA10" s="3">
        <v>0</v>
      </c>
    </row>
    <row r="11" spans="1:27" ht="24.75" x14ac:dyDescent="0.25">
      <c r="A11" s="3" t="s">
        <v>28</v>
      </c>
      <c r="B11" s="3" t="s">
        <v>29</v>
      </c>
      <c r="C11" s="3" t="s">
        <v>30</v>
      </c>
      <c r="D11" s="3" t="s">
        <v>50</v>
      </c>
      <c r="E11" s="3" t="s">
        <v>60</v>
      </c>
      <c r="F11" s="3" t="s">
        <v>61</v>
      </c>
      <c r="G11" s="3">
        <v>2019</v>
      </c>
      <c r="H11" s="3" t="str">
        <f>CONCATENATE("94240869571")</f>
        <v>94240869571</v>
      </c>
      <c r="I11" s="3" t="s">
        <v>34</v>
      </c>
      <c r="J11" s="3" t="s">
        <v>35</v>
      </c>
      <c r="K11" s="3"/>
      <c r="L11" s="3" t="s">
        <v>45</v>
      </c>
      <c r="M11" s="3" t="str">
        <f>CONCATENATE("MRNNRT46S02F501P")</f>
        <v>MRNNRT46S02F501P</v>
      </c>
      <c r="N11" s="3" t="s">
        <v>62</v>
      </c>
      <c r="O11" s="3" t="s">
        <v>38</v>
      </c>
      <c r="P11" s="3" t="s">
        <v>39</v>
      </c>
      <c r="Q11" s="4">
        <v>46007</v>
      </c>
      <c r="R11" s="3" t="s">
        <v>40</v>
      </c>
      <c r="S11" s="3" t="s">
        <v>41</v>
      </c>
      <c r="T11" s="3" t="s">
        <v>42</v>
      </c>
      <c r="U11" s="3"/>
      <c r="V11" s="3" t="s">
        <v>38</v>
      </c>
      <c r="W11" s="5">
        <v>2143.36</v>
      </c>
      <c r="X11" s="3">
        <v>0</v>
      </c>
      <c r="Y11" s="5">
        <v>1500.35</v>
      </c>
      <c r="Z11" s="3">
        <v>643.01</v>
      </c>
      <c r="AA11" s="3">
        <v>0</v>
      </c>
    </row>
    <row r="12" spans="1:27" x14ac:dyDescent="0.25">
      <c r="A12" s="3" t="s">
        <v>28</v>
      </c>
      <c r="B12" s="3" t="s">
        <v>29</v>
      </c>
      <c r="C12" s="3" t="s">
        <v>30</v>
      </c>
      <c r="D12" s="3" t="s">
        <v>31</v>
      </c>
      <c r="E12" s="3" t="s">
        <v>43</v>
      </c>
      <c r="F12" s="3" t="s">
        <v>63</v>
      </c>
      <c r="G12" s="3">
        <v>2019</v>
      </c>
      <c r="H12" s="3" t="str">
        <f>CONCATENATE("94241167074")</f>
        <v>94241167074</v>
      </c>
      <c r="I12" s="3" t="s">
        <v>34</v>
      </c>
      <c r="J12" s="3" t="s">
        <v>35</v>
      </c>
      <c r="K12" s="3"/>
      <c r="L12" s="3" t="s">
        <v>45</v>
      </c>
      <c r="M12" s="3" t="str">
        <f>CONCATENATE("MRZLGN75A18L191E")</f>
        <v>MRZLGN75A18L191E</v>
      </c>
      <c r="N12" s="3" t="s">
        <v>64</v>
      </c>
      <c r="O12" s="3" t="s">
        <v>38</v>
      </c>
      <c r="P12" s="3" t="s">
        <v>39</v>
      </c>
      <c r="Q12" s="4">
        <v>46007</v>
      </c>
      <c r="R12" s="3" t="s">
        <v>40</v>
      </c>
      <c r="S12" s="3" t="s">
        <v>41</v>
      </c>
      <c r="T12" s="3" t="s">
        <v>42</v>
      </c>
      <c r="U12" s="3"/>
      <c r="V12" s="3" t="s">
        <v>38</v>
      </c>
      <c r="W12" s="5">
        <v>5543.02</v>
      </c>
      <c r="X12" s="3">
        <v>0</v>
      </c>
      <c r="Y12" s="5">
        <v>3880.11</v>
      </c>
      <c r="Z12" s="5">
        <v>1662.91</v>
      </c>
      <c r="AA12" s="3">
        <v>0</v>
      </c>
    </row>
    <row r="13" spans="1:27" ht="24.75" x14ac:dyDescent="0.25">
      <c r="A13" s="3" t="s">
        <v>28</v>
      </c>
      <c r="B13" s="3" t="s">
        <v>29</v>
      </c>
      <c r="C13" s="3" t="s">
        <v>30</v>
      </c>
      <c r="D13" s="3" t="s">
        <v>50</v>
      </c>
      <c r="E13" s="3" t="s">
        <v>65</v>
      </c>
      <c r="F13" s="3" t="s">
        <v>65</v>
      </c>
      <c r="G13" s="3">
        <v>2019</v>
      </c>
      <c r="H13" s="3" t="str">
        <f>CONCATENATE("94241734089")</f>
        <v>94241734089</v>
      </c>
      <c r="I13" s="3" t="s">
        <v>34</v>
      </c>
      <c r="J13" s="3" t="s">
        <v>35</v>
      </c>
      <c r="K13" s="3"/>
      <c r="L13" s="3" t="s">
        <v>45</v>
      </c>
      <c r="M13" s="3" t="str">
        <f>CONCATENATE("NCCRNN81C14H769H")</f>
        <v>NCCRNN81C14H769H</v>
      </c>
      <c r="N13" s="3" t="s">
        <v>66</v>
      </c>
      <c r="O13" s="3" t="s">
        <v>38</v>
      </c>
      <c r="P13" s="3" t="s">
        <v>39</v>
      </c>
      <c r="Q13" s="4">
        <v>46007</v>
      </c>
      <c r="R13" s="3" t="s">
        <v>40</v>
      </c>
      <c r="S13" s="3" t="s">
        <v>41</v>
      </c>
      <c r="T13" s="3" t="s">
        <v>42</v>
      </c>
      <c r="U13" s="3"/>
      <c r="V13" s="3" t="s">
        <v>38</v>
      </c>
      <c r="W13" s="5">
        <v>1241.77</v>
      </c>
      <c r="X13" s="3">
        <v>0</v>
      </c>
      <c r="Y13" s="3">
        <v>869.24</v>
      </c>
      <c r="Z13" s="3">
        <v>372.53</v>
      </c>
      <c r="AA13" s="3">
        <v>0</v>
      </c>
    </row>
    <row r="14" spans="1:27" ht="24.75" x14ac:dyDescent="0.25">
      <c r="A14" s="3" t="s">
        <v>28</v>
      </c>
      <c r="B14" s="3" t="s">
        <v>29</v>
      </c>
      <c r="C14" s="3" t="s">
        <v>30</v>
      </c>
      <c r="D14" s="3" t="s">
        <v>53</v>
      </c>
      <c r="E14" s="3" t="s">
        <v>43</v>
      </c>
      <c r="F14" s="3" t="s">
        <v>67</v>
      </c>
      <c r="G14" s="3">
        <v>2019</v>
      </c>
      <c r="H14" s="3" t="str">
        <f>CONCATENATE("94241734261")</f>
        <v>94241734261</v>
      </c>
      <c r="I14" s="3" t="s">
        <v>34</v>
      </c>
      <c r="J14" s="3" t="s">
        <v>35</v>
      </c>
      <c r="K14" s="3"/>
      <c r="L14" s="3" t="s">
        <v>45</v>
      </c>
      <c r="M14" s="3" t="str">
        <f>CONCATENATE("SBBLCU79L21E388P")</f>
        <v>SBBLCU79L21E388P</v>
      </c>
      <c r="N14" s="3" t="s">
        <v>68</v>
      </c>
      <c r="O14" s="3" t="s">
        <v>38</v>
      </c>
      <c r="P14" s="3" t="s">
        <v>39</v>
      </c>
      <c r="Q14" s="4">
        <v>46007</v>
      </c>
      <c r="R14" s="3" t="s">
        <v>40</v>
      </c>
      <c r="S14" s="3" t="s">
        <v>41</v>
      </c>
      <c r="T14" s="3" t="s">
        <v>42</v>
      </c>
      <c r="U14" s="3"/>
      <c r="V14" s="3" t="s">
        <v>38</v>
      </c>
      <c r="W14" s="3">
        <v>704.9</v>
      </c>
      <c r="X14" s="3">
        <v>0</v>
      </c>
      <c r="Y14" s="3">
        <v>493.43</v>
      </c>
      <c r="Z14" s="3">
        <v>211.47</v>
      </c>
      <c r="AA14" s="3">
        <v>0</v>
      </c>
    </row>
    <row r="15" spans="1:27" ht="24.75" x14ac:dyDescent="0.25">
      <c r="A15" s="3" t="s">
        <v>28</v>
      </c>
      <c r="B15" s="3" t="s">
        <v>29</v>
      </c>
      <c r="C15" s="3" t="s">
        <v>30</v>
      </c>
      <c r="D15" s="3" t="s">
        <v>31</v>
      </c>
      <c r="E15" s="3" t="s">
        <v>32</v>
      </c>
      <c r="F15" s="3" t="s">
        <v>69</v>
      </c>
      <c r="G15" s="3">
        <v>2019</v>
      </c>
      <c r="H15" s="3" t="str">
        <f>CONCATENATE("94241083578")</f>
        <v>94241083578</v>
      </c>
      <c r="I15" s="3" t="s">
        <v>34</v>
      </c>
      <c r="J15" s="3" t="s">
        <v>35</v>
      </c>
      <c r="K15" s="3"/>
      <c r="L15" s="3" t="s">
        <v>45</v>
      </c>
      <c r="M15" s="3" t="str">
        <f>CONCATENATE("00847340437")</f>
        <v>00847340437</v>
      </c>
      <c r="N15" s="3" t="s">
        <v>70</v>
      </c>
      <c r="O15" s="3" t="s">
        <v>38</v>
      </c>
      <c r="P15" s="3" t="s">
        <v>39</v>
      </c>
      <c r="Q15" s="4">
        <v>46007</v>
      </c>
      <c r="R15" s="3" t="s">
        <v>40</v>
      </c>
      <c r="S15" s="3" t="s">
        <v>41</v>
      </c>
      <c r="T15" s="3" t="s">
        <v>42</v>
      </c>
      <c r="U15" s="3"/>
      <c r="V15" s="3" t="s">
        <v>38</v>
      </c>
      <c r="W15" s="5">
        <v>8496.86</v>
      </c>
      <c r="X15" s="3">
        <v>0</v>
      </c>
      <c r="Y15" s="5">
        <v>5947.8</v>
      </c>
      <c r="Z15" s="5">
        <v>2549.06</v>
      </c>
      <c r="AA15" s="3">
        <v>0</v>
      </c>
    </row>
    <row r="16" spans="1:27" ht="24.75" x14ac:dyDescent="0.25">
      <c r="A16" s="3" t="s">
        <v>28</v>
      </c>
      <c r="B16" s="3" t="s">
        <v>29</v>
      </c>
      <c r="C16" s="3" t="s">
        <v>30</v>
      </c>
      <c r="D16" s="3" t="s">
        <v>50</v>
      </c>
      <c r="E16" s="3" t="s">
        <v>71</v>
      </c>
      <c r="F16" s="3" t="s">
        <v>72</v>
      </c>
      <c r="G16" s="3">
        <v>2019</v>
      </c>
      <c r="H16" s="3" t="str">
        <f>CONCATENATE("94240570930")</f>
        <v>94240570930</v>
      </c>
      <c r="I16" s="3" t="s">
        <v>34</v>
      </c>
      <c r="J16" s="3" t="s">
        <v>35</v>
      </c>
      <c r="K16" s="3"/>
      <c r="L16" s="3" t="s">
        <v>45</v>
      </c>
      <c r="M16" s="3" t="str">
        <f>CONCATENATE("04738390261")</f>
        <v>04738390261</v>
      </c>
      <c r="N16" s="3" t="s">
        <v>73</v>
      </c>
      <c r="O16" s="3" t="s">
        <v>38</v>
      </c>
      <c r="P16" s="3" t="s">
        <v>39</v>
      </c>
      <c r="Q16" s="4">
        <v>46007</v>
      </c>
      <c r="R16" s="3" t="s">
        <v>40</v>
      </c>
      <c r="S16" s="3" t="s">
        <v>41</v>
      </c>
      <c r="T16" s="3" t="s">
        <v>42</v>
      </c>
      <c r="U16" s="3"/>
      <c r="V16" s="3" t="s">
        <v>38</v>
      </c>
      <c r="W16" s="3">
        <v>928.92</v>
      </c>
      <c r="X16" s="3">
        <v>0</v>
      </c>
      <c r="Y16" s="3">
        <v>650.24</v>
      </c>
      <c r="Z16" s="3">
        <v>278.68</v>
      </c>
      <c r="AA16" s="3">
        <v>0</v>
      </c>
    </row>
    <row r="17" spans="1:27" ht="24.75" x14ac:dyDescent="0.25">
      <c r="A17" s="3" t="s">
        <v>28</v>
      </c>
      <c r="B17" s="3" t="s">
        <v>29</v>
      </c>
      <c r="C17" s="3" t="s">
        <v>30</v>
      </c>
      <c r="D17" s="3" t="s">
        <v>50</v>
      </c>
      <c r="E17" s="3" t="s">
        <v>43</v>
      </c>
      <c r="F17" s="3" t="s">
        <v>74</v>
      </c>
      <c r="G17" s="3">
        <v>2019</v>
      </c>
      <c r="H17" s="3" t="str">
        <f>CONCATENATE("94240604382")</f>
        <v>94240604382</v>
      </c>
      <c r="I17" s="3" t="s">
        <v>34</v>
      </c>
      <c r="J17" s="3" t="s">
        <v>35</v>
      </c>
      <c r="K17" s="3"/>
      <c r="L17" s="3" t="s">
        <v>45</v>
      </c>
      <c r="M17" s="3" t="str">
        <f>CONCATENATE("02299030441")</f>
        <v>02299030441</v>
      </c>
      <c r="N17" s="3" t="s">
        <v>75</v>
      </c>
      <c r="O17" s="3" t="s">
        <v>38</v>
      </c>
      <c r="P17" s="3" t="s">
        <v>39</v>
      </c>
      <c r="Q17" s="4">
        <v>46007</v>
      </c>
      <c r="R17" s="3" t="s">
        <v>40</v>
      </c>
      <c r="S17" s="3" t="s">
        <v>41</v>
      </c>
      <c r="T17" s="3" t="s">
        <v>42</v>
      </c>
      <c r="U17" s="3"/>
      <c r="V17" s="3" t="s">
        <v>38</v>
      </c>
      <c r="W17" s="3">
        <v>931.35</v>
      </c>
      <c r="X17" s="3">
        <v>0</v>
      </c>
      <c r="Y17" s="3">
        <v>651.95000000000005</v>
      </c>
      <c r="Z17" s="3">
        <v>279.39999999999998</v>
      </c>
      <c r="AA17" s="3">
        <v>0</v>
      </c>
    </row>
    <row r="18" spans="1:27" ht="24.75" x14ac:dyDescent="0.25">
      <c r="A18" s="3" t="s">
        <v>28</v>
      </c>
      <c r="B18" s="3" t="s">
        <v>29</v>
      </c>
      <c r="C18" s="3" t="s">
        <v>30</v>
      </c>
      <c r="D18" s="3" t="s">
        <v>47</v>
      </c>
      <c r="E18" s="3" t="s">
        <v>76</v>
      </c>
      <c r="F18" s="3" t="s">
        <v>77</v>
      </c>
      <c r="G18" s="3">
        <v>2023</v>
      </c>
      <c r="H18" s="3" t="str">
        <f>CONCATENATE("34210367479")</f>
        <v>34210367479</v>
      </c>
      <c r="I18" s="3" t="s">
        <v>34</v>
      </c>
      <c r="J18" s="3" t="s">
        <v>35</v>
      </c>
      <c r="K18" s="3"/>
      <c r="L18" s="3" t="s">
        <v>78</v>
      </c>
      <c r="M18" s="3" t="str">
        <f>CONCATENATE("LBNLFA43C10F524T")</f>
        <v>LBNLFA43C10F524T</v>
      </c>
      <c r="N18" s="3" t="s">
        <v>79</v>
      </c>
      <c r="O18" s="3" t="s">
        <v>38</v>
      </c>
      <c r="P18" s="3" t="s">
        <v>80</v>
      </c>
      <c r="Q18" s="4">
        <v>46006</v>
      </c>
      <c r="R18" s="3" t="s">
        <v>40</v>
      </c>
      <c r="S18" s="3" t="s">
        <v>41</v>
      </c>
      <c r="T18" s="3" t="s">
        <v>81</v>
      </c>
      <c r="U18" s="3"/>
      <c r="V18" s="3" t="s">
        <v>38</v>
      </c>
      <c r="W18" s="5">
        <v>2426.1799999999998</v>
      </c>
      <c r="X18" s="5">
        <v>1819.64</v>
      </c>
      <c r="Y18" s="3">
        <v>424.58</v>
      </c>
      <c r="Z18" s="3">
        <v>181.96</v>
      </c>
      <c r="AA18" s="3">
        <v>0</v>
      </c>
    </row>
    <row r="19" spans="1:27" ht="24.75" x14ac:dyDescent="0.25">
      <c r="A19" s="3" t="s">
        <v>28</v>
      </c>
      <c r="B19" s="3" t="s">
        <v>29</v>
      </c>
      <c r="C19" s="3" t="s">
        <v>30</v>
      </c>
      <c r="D19" s="3" t="s">
        <v>47</v>
      </c>
      <c r="E19" s="3" t="s">
        <v>76</v>
      </c>
      <c r="F19" s="3" t="s">
        <v>77</v>
      </c>
      <c r="G19" s="3">
        <v>2023</v>
      </c>
      <c r="H19" s="3" t="str">
        <f>CONCATENATE("34210367453")</f>
        <v>34210367453</v>
      </c>
      <c r="I19" s="3" t="s">
        <v>34</v>
      </c>
      <c r="J19" s="3" t="s">
        <v>35</v>
      </c>
      <c r="K19" s="3"/>
      <c r="L19" s="3" t="s">
        <v>78</v>
      </c>
      <c r="M19" s="3" t="str">
        <f>CONCATENATE("FRNNBL65L09I460N")</f>
        <v>FRNNBL65L09I460N</v>
      </c>
      <c r="N19" s="3" t="s">
        <v>82</v>
      </c>
      <c r="O19" s="3" t="s">
        <v>38</v>
      </c>
      <c r="P19" s="3" t="s">
        <v>80</v>
      </c>
      <c r="Q19" s="4">
        <v>46006</v>
      </c>
      <c r="R19" s="3" t="s">
        <v>40</v>
      </c>
      <c r="S19" s="3" t="s">
        <v>41</v>
      </c>
      <c r="T19" s="3" t="s">
        <v>81</v>
      </c>
      <c r="U19" s="3"/>
      <c r="V19" s="3" t="s">
        <v>38</v>
      </c>
      <c r="W19" s="5">
        <v>3873.43</v>
      </c>
      <c r="X19" s="5">
        <v>2905.07</v>
      </c>
      <c r="Y19" s="3">
        <v>677.85</v>
      </c>
      <c r="Z19" s="3">
        <v>290.51</v>
      </c>
      <c r="AA19" s="3">
        <v>0</v>
      </c>
    </row>
    <row r="20" spans="1:27" ht="24.75" x14ac:dyDescent="0.25">
      <c r="A20" s="3" t="s">
        <v>28</v>
      </c>
      <c r="B20" s="3" t="s">
        <v>29</v>
      </c>
      <c r="C20" s="3" t="s">
        <v>30</v>
      </c>
      <c r="D20" s="3" t="s">
        <v>31</v>
      </c>
      <c r="E20" s="3" t="s">
        <v>32</v>
      </c>
      <c r="F20" s="3" t="s">
        <v>83</v>
      </c>
      <c r="G20" s="3">
        <v>2023</v>
      </c>
      <c r="H20" s="3" t="str">
        <f>CONCATENATE("34210103965")</f>
        <v>34210103965</v>
      </c>
      <c r="I20" s="3" t="s">
        <v>34</v>
      </c>
      <c r="J20" s="3" t="s">
        <v>35</v>
      </c>
      <c r="K20" s="3"/>
      <c r="L20" s="3" t="s">
        <v>78</v>
      </c>
      <c r="M20" s="3" t="str">
        <f>CONCATENATE("02016570430")</f>
        <v>02016570430</v>
      </c>
      <c r="N20" s="3" t="s">
        <v>84</v>
      </c>
      <c r="O20" s="3" t="s">
        <v>38</v>
      </c>
      <c r="P20" s="3" t="s">
        <v>80</v>
      </c>
      <c r="Q20" s="4">
        <v>46006</v>
      </c>
      <c r="R20" s="3" t="s">
        <v>40</v>
      </c>
      <c r="S20" s="3" t="s">
        <v>41</v>
      </c>
      <c r="T20" s="3" t="s">
        <v>81</v>
      </c>
      <c r="U20" s="3"/>
      <c r="V20" s="3" t="s">
        <v>38</v>
      </c>
      <c r="W20" s="5">
        <v>9673.2199999999993</v>
      </c>
      <c r="X20" s="5">
        <v>7254.92</v>
      </c>
      <c r="Y20" s="5">
        <v>1692.81</v>
      </c>
      <c r="Z20" s="3">
        <v>725.49</v>
      </c>
      <c r="AA20" s="3">
        <v>0</v>
      </c>
    </row>
    <row r="21" spans="1:27" x14ac:dyDescent="0.25">
      <c r="A21" s="3" t="s">
        <v>28</v>
      </c>
      <c r="B21" s="3" t="s">
        <v>29</v>
      </c>
      <c r="C21" s="3" t="s">
        <v>30</v>
      </c>
      <c r="D21" s="3" t="s">
        <v>31</v>
      </c>
      <c r="E21" s="3" t="s">
        <v>32</v>
      </c>
      <c r="F21" s="3" t="s">
        <v>69</v>
      </c>
      <c r="G21" s="3">
        <v>2023</v>
      </c>
      <c r="H21" s="3" t="str">
        <f>CONCATENATE("34780009519")</f>
        <v>34780009519</v>
      </c>
      <c r="I21" s="3" t="s">
        <v>34</v>
      </c>
      <c r="J21" s="3" t="s">
        <v>85</v>
      </c>
      <c r="K21" s="3">
        <v>221</v>
      </c>
      <c r="L21" s="3" t="s">
        <v>86</v>
      </c>
      <c r="M21" s="3" t="str">
        <f>CONCATENATE("MSCGLN58T29I156U")</f>
        <v>MSCGLN58T29I156U</v>
      </c>
      <c r="N21" s="3" t="s">
        <v>87</v>
      </c>
      <c r="O21" s="3" t="s">
        <v>38</v>
      </c>
      <c r="P21" s="3" t="s">
        <v>88</v>
      </c>
      <c r="Q21" s="4">
        <v>46001</v>
      </c>
      <c r="R21" s="3" t="s">
        <v>40</v>
      </c>
      <c r="S21" s="3" t="s">
        <v>41</v>
      </c>
      <c r="T21" s="3" t="s">
        <v>81</v>
      </c>
      <c r="U21" s="3"/>
      <c r="V21" s="3" t="s">
        <v>38</v>
      </c>
      <c r="W21" s="3">
        <v>124.88</v>
      </c>
      <c r="X21" s="3">
        <v>66.19</v>
      </c>
      <c r="Y21" s="3">
        <v>41.09</v>
      </c>
      <c r="Z21" s="3">
        <v>17.600000000000001</v>
      </c>
      <c r="AA21" s="3">
        <v>0</v>
      </c>
    </row>
    <row r="22" spans="1:27" ht="24.75" x14ac:dyDescent="0.25">
      <c r="A22" s="3" t="s">
        <v>28</v>
      </c>
      <c r="B22" s="3" t="s">
        <v>29</v>
      </c>
      <c r="C22" s="3" t="s">
        <v>30</v>
      </c>
      <c r="D22" s="3" t="s">
        <v>53</v>
      </c>
      <c r="E22" s="3" t="s">
        <v>43</v>
      </c>
      <c r="F22" s="3" t="s">
        <v>89</v>
      </c>
      <c r="G22" s="3">
        <v>2018</v>
      </c>
      <c r="H22" s="3" t="str">
        <f>CONCATENATE("84210075929")</f>
        <v>84210075929</v>
      </c>
      <c r="I22" s="3" t="s">
        <v>34</v>
      </c>
      <c r="J22" s="3" t="s">
        <v>35</v>
      </c>
      <c r="K22" s="3"/>
      <c r="L22" s="3" t="s">
        <v>78</v>
      </c>
      <c r="M22" s="3" t="str">
        <f>CONCATENATE("ZCCPLN37R56I461X")</f>
        <v>ZCCPLN37R56I461X</v>
      </c>
      <c r="N22" s="3" t="s">
        <v>90</v>
      </c>
      <c r="O22" s="3" t="s">
        <v>38</v>
      </c>
      <c r="P22" s="3" t="s">
        <v>80</v>
      </c>
      <c r="Q22" s="4">
        <v>46006</v>
      </c>
      <c r="R22" s="3" t="s">
        <v>40</v>
      </c>
      <c r="S22" s="3" t="s">
        <v>41</v>
      </c>
      <c r="T22" s="3" t="s">
        <v>81</v>
      </c>
      <c r="U22" s="3"/>
      <c r="V22" s="3" t="s">
        <v>38</v>
      </c>
      <c r="W22" s="3">
        <v>124.93</v>
      </c>
      <c r="X22" s="3">
        <v>93.7</v>
      </c>
      <c r="Y22" s="3">
        <v>21.86</v>
      </c>
      <c r="Z22" s="3">
        <v>9.3699999999999992</v>
      </c>
      <c r="AA22" s="3">
        <v>0</v>
      </c>
    </row>
    <row r="23" spans="1:27" ht="24.75" x14ac:dyDescent="0.25">
      <c r="A23" s="3" t="s">
        <v>28</v>
      </c>
      <c r="B23" s="3" t="s">
        <v>29</v>
      </c>
      <c r="C23" s="3" t="s">
        <v>30</v>
      </c>
      <c r="D23" s="3" t="s">
        <v>47</v>
      </c>
      <c r="E23" s="3" t="s">
        <v>76</v>
      </c>
      <c r="F23" s="3" t="s">
        <v>77</v>
      </c>
      <c r="G23" s="3">
        <v>2019</v>
      </c>
      <c r="H23" s="3" t="str">
        <f>CONCATENATE("94210874148")</f>
        <v>94210874148</v>
      </c>
      <c r="I23" s="3" t="s">
        <v>34</v>
      </c>
      <c r="J23" s="3" t="s">
        <v>35</v>
      </c>
      <c r="K23" s="3"/>
      <c r="L23" s="3" t="s">
        <v>78</v>
      </c>
      <c r="M23" s="3" t="str">
        <f>CONCATENATE("01742200403")</f>
        <v>01742200403</v>
      </c>
      <c r="N23" s="3" t="s">
        <v>91</v>
      </c>
      <c r="O23" s="3" t="s">
        <v>38</v>
      </c>
      <c r="P23" s="3" t="s">
        <v>92</v>
      </c>
      <c r="Q23" s="4">
        <v>46007</v>
      </c>
      <c r="R23" s="3" t="s">
        <v>40</v>
      </c>
      <c r="S23" s="3" t="s">
        <v>41</v>
      </c>
      <c r="T23" s="3" t="s">
        <v>42</v>
      </c>
      <c r="U23" s="3"/>
      <c r="V23" s="3" t="s">
        <v>38</v>
      </c>
      <c r="W23" s="5">
        <v>8415.01</v>
      </c>
      <c r="X23" s="3">
        <v>0</v>
      </c>
      <c r="Y23" s="5">
        <v>5890.51</v>
      </c>
      <c r="Z23" s="5">
        <v>2524.5</v>
      </c>
      <c r="AA23" s="3">
        <v>0</v>
      </c>
    </row>
    <row r="24" spans="1:27" ht="24.75" x14ac:dyDescent="0.25">
      <c r="A24" s="3" t="s">
        <v>28</v>
      </c>
      <c r="B24" s="3" t="s">
        <v>29</v>
      </c>
      <c r="C24" s="3" t="s">
        <v>30</v>
      </c>
      <c r="D24" s="3" t="s">
        <v>47</v>
      </c>
      <c r="E24" s="3" t="s">
        <v>93</v>
      </c>
      <c r="F24" s="3" t="s">
        <v>94</v>
      </c>
      <c r="G24" s="3">
        <v>2019</v>
      </c>
      <c r="H24" s="3" t="str">
        <f>CONCATENATE("94210599034")</f>
        <v>94210599034</v>
      </c>
      <c r="I24" s="3" t="s">
        <v>34</v>
      </c>
      <c r="J24" s="3" t="s">
        <v>35</v>
      </c>
      <c r="K24" s="3"/>
      <c r="L24" s="3" t="s">
        <v>78</v>
      </c>
      <c r="M24" s="3" t="str">
        <f>CONCATENATE("00935330415")</f>
        <v>00935330415</v>
      </c>
      <c r="N24" s="3" t="s">
        <v>95</v>
      </c>
      <c r="O24" s="3" t="s">
        <v>38</v>
      </c>
      <c r="P24" s="3" t="s">
        <v>92</v>
      </c>
      <c r="Q24" s="4">
        <v>46007</v>
      </c>
      <c r="R24" s="3" t="s">
        <v>40</v>
      </c>
      <c r="S24" s="3" t="s">
        <v>41</v>
      </c>
      <c r="T24" s="3" t="s">
        <v>42</v>
      </c>
      <c r="U24" s="3"/>
      <c r="V24" s="3" t="s">
        <v>38</v>
      </c>
      <c r="W24" s="5">
        <v>3408.26</v>
      </c>
      <c r="X24" s="3">
        <v>0</v>
      </c>
      <c r="Y24" s="5">
        <v>2385.7800000000002</v>
      </c>
      <c r="Z24" s="5">
        <v>1022.48</v>
      </c>
      <c r="AA24" s="3">
        <v>0</v>
      </c>
    </row>
    <row r="25" spans="1:27" ht="24.75" x14ac:dyDescent="0.25">
      <c r="A25" s="3" t="s">
        <v>28</v>
      </c>
      <c r="B25" s="3" t="s">
        <v>29</v>
      </c>
      <c r="C25" s="3" t="s">
        <v>30</v>
      </c>
      <c r="D25" s="3" t="s">
        <v>47</v>
      </c>
      <c r="E25" s="3" t="s">
        <v>43</v>
      </c>
      <c r="F25" s="3" t="s">
        <v>96</v>
      </c>
      <c r="G25" s="3">
        <v>2019</v>
      </c>
      <c r="H25" s="3" t="str">
        <f>CONCATENATE("94210212562")</f>
        <v>94210212562</v>
      </c>
      <c r="I25" s="3" t="s">
        <v>34</v>
      </c>
      <c r="J25" s="3" t="s">
        <v>35</v>
      </c>
      <c r="K25" s="3"/>
      <c r="L25" s="3" t="s">
        <v>78</v>
      </c>
      <c r="M25" s="3" t="str">
        <f>CONCATENATE("BRBLNE87A53B352F")</f>
        <v>BRBLNE87A53B352F</v>
      </c>
      <c r="N25" s="3" t="s">
        <v>97</v>
      </c>
      <c r="O25" s="3" t="s">
        <v>38</v>
      </c>
      <c r="P25" s="3" t="s">
        <v>92</v>
      </c>
      <c r="Q25" s="4">
        <v>46007</v>
      </c>
      <c r="R25" s="3" t="s">
        <v>40</v>
      </c>
      <c r="S25" s="3" t="s">
        <v>41</v>
      </c>
      <c r="T25" s="3" t="s">
        <v>42</v>
      </c>
      <c r="U25" s="3"/>
      <c r="V25" s="3" t="s">
        <v>38</v>
      </c>
      <c r="W25" s="3">
        <v>317.89</v>
      </c>
      <c r="X25" s="3">
        <v>0</v>
      </c>
      <c r="Y25" s="3">
        <v>222.52</v>
      </c>
      <c r="Z25" s="3">
        <v>95.37</v>
      </c>
      <c r="AA25" s="3">
        <v>0</v>
      </c>
    </row>
    <row r="26" spans="1:27" ht="24.75" x14ac:dyDescent="0.25">
      <c r="A26" s="3" t="s">
        <v>28</v>
      </c>
      <c r="B26" s="3" t="s">
        <v>29</v>
      </c>
      <c r="C26" s="3" t="s">
        <v>30</v>
      </c>
      <c r="D26" s="3" t="s">
        <v>47</v>
      </c>
      <c r="E26" s="3" t="s">
        <v>43</v>
      </c>
      <c r="F26" s="3" t="s">
        <v>98</v>
      </c>
      <c r="G26" s="3">
        <v>2019</v>
      </c>
      <c r="H26" s="3" t="str">
        <f>CONCATENATE("94210169267")</f>
        <v>94210169267</v>
      </c>
      <c r="I26" s="3" t="s">
        <v>34</v>
      </c>
      <c r="J26" s="3" t="s">
        <v>35</v>
      </c>
      <c r="K26" s="3"/>
      <c r="L26" s="3" t="s">
        <v>78</v>
      </c>
      <c r="M26" s="3" t="str">
        <f>CONCATENATE("VNNDNC48D29F524O")</f>
        <v>VNNDNC48D29F524O</v>
      </c>
      <c r="N26" s="3" t="s">
        <v>99</v>
      </c>
      <c r="O26" s="3" t="s">
        <v>38</v>
      </c>
      <c r="P26" s="3" t="s">
        <v>92</v>
      </c>
      <c r="Q26" s="4">
        <v>46007</v>
      </c>
      <c r="R26" s="3" t="s">
        <v>40</v>
      </c>
      <c r="S26" s="3" t="s">
        <v>41</v>
      </c>
      <c r="T26" s="3" t="s">
        <v>42</v>
      </c>
      <c r="U26" s="3"/>
      <c r="V26" s="3" t="s">
        <v>38</v>
      </c>
      <c r="W26" s="5">
        <v>2587.54</v>
      </c>
      <c r="X26" s="3">
        <v>0</v>
      </c>
      <c r="Y26" s="5">
        <v>1811.28</v>
      </c>
      <c r="Z26" s="3">
        <v>776.26</v>
      </c>
      <c r="AA26" s="3">
        <v>0</v>
      </c>
    </row>
    <row r="27" spans="1:27" x14ac:dyDescent="0.25">
      <c r="A27" s="3" t="s">
        <v>28</v>
      </c>
      <c r="B27" s="3" t="s">
        <v>29</v>
      </c>
      <c r="C27" s="3" t="s">
        <v>30</v>
      </c>
      <c r="D27" s="3" t="s">
        <v>31</v>
      </c>
      <c r="E27" s="3" t="s">
        <v>93</v>
      </c>
      <c r="F27" s="3" t="s">
        <v>100</v>
      </c>
      <c r="G27" s="3">
        <v>2022</v>
      </c>
      <c r="H27" s="3" t="str">
        <f>CONCATENATE("24241072586")</f>
        <v>24241072586</v>
      </c>
      <c r="I27" s="3" t="s">
        <v>34</v>
      </c>
      <c r="J27" s="3" t="s">
        <v>35</v>
      </c>
      <c r="K27" s="3"/>
      <c r="L27" s="3" t="s">
        <v>45</v>
      </c>
      <c r="M27" s="3" t="str">
        <f>CONCATENATE("00307260430")</f>
        <v>00307260430</v>
      </c>
      <c r="N27" s="3" t="s">
        <v>101</v>
      </c>
      <c r="O27" s="3" t="s">
        <v>38</v>
      </c>
      <c r="P27" s="3" t="s">
        <v>102</v>
      </c>
      <c r="Q27" s="4">
        <v>45992</v>
      </c>
      <c r="R27" s="3" t="s">
        <v>40</v>
      </c>
      <c r="S27" s="3" t="s">
        <v>41</v>
      </c>
      <c r="T27" s="3" t="s">
        <v>81</v>
      </c>
      <c r="U27" s="3"/>
      <c r="V27" s="3" t="s">
        <v>38</v>
      </c>
      <c r="W27" s="5">
        <v>1406.38</v>
      </c>
      <c r="X27" s="5">
        <v>1054.79</v>
      </c>
      <c r="Y27" s="3">
        <v>246.12</v>
      </c>
      <c r="Z27" s="3">
        <v>105.47</v>
      </c>
      <c r="AA27" s="3">
        <v>0</v>
      </c>
    </row>
    <row r="28" spans="1:27" ht="24.75" x14ac:dyDescent="0.25">
      <c r="A28" s="3" t="s">
        <v>28</v>
      </c>
      <c r="B28" s="3" t="s">
        <v>29</v>
      </c>
      <c r="C28" s="3" t="s">
        <v>30</v>
      </c>
      <c r="D28" s="3" t="s">
        <v>31</v>
      </c>
      <c r="E28" s="3" t="s">
        <v>32</v>
      </c>
      <c r="F28" s="3" t="s">
        <v>103</v>
      </c>
      <c r="G28" s="3">
        <v>2019</v>
      </c>
      <c r="H28" s="3" t="str">
        <f>CONCATENATE("94240762404")</f>
        <v>94240762404</v>
      </c>
      <c r="I28" s="3" t="s">
        <v>34</v>
      </c>
      <c r="J28" s="3" t="s">
        <v>35</v>
      </c>
      <c r="K28" s="3"/>
      <c r="L28" s="3" t="s">
        <v>104</v>
      </c>
      <c r="M28" s="3" t="str">
        <f>CONCATENATE("02018800439")</f>
        <v>02018800439</v>
      </c>
      <c r="N28" s="3" t="s">
        <v>105</v>
      </c>
      <c r="O28" s="3" t="s">
        <v>38</v>
      </c>
      <c r="P28" s="3" t="s">
        <v>106</v>
      </c>
      <c r="Q28" s="4">
        <v>46007</v>
      </c>
      <c r="R28" s="3" t="s">
        <v>40</v>
      </c>
      <c r="S28" s="3" t="s">
        <v>41</v>
      </c>
      <c r="T28" s="3" t="s">
        <v>42</v>
      </c>
      <c r="U28" s="3"/>
      <c r="V28" s="3" t="s">
        <v>38</v>
      </c>
      <c r="W28" s="3">
        <v>806.01</v>
      </c>
      <c r="X28" s="3">
        <v>0</v>
      </c>
      <c r="Y28" s="3">
        <v>564.21</v>
      </c>
      <c r="Z28" s="3">
        <v>241.8</v>
      </c>
      <c r="AA28" s="3">
        <v>0</v>
      </c>
    </row>
    <row r="29" spans="1:27" x14ac:dyDescent="0.25">
      <c r="A29" s="3" t="s">
        <v>28</v>
      </c>
      <c r="B29" s="3" t="s">
        <v>29</v>
      </c>
      <c r="C29" s="3" t="s">
        <v>30</v>
      </c>
      <c r="D29" s="3" t="s">
        <v>31</v>
      </c>
      <c r="E29" s="3" t="s">
        <v>43</v>
      </c>
      <c r="F29" s="3" t="s">
        <v>44</v>
      </c>
      <c r="G29" s="3">
        <v>2019</v>
      </c>
      <c r="H29" s="3" t="str">
        <f>CONCATENATE("94240323736")</f>
        <v>94240323736</v>
      </c>
      <c r="I29" s="3" t="s">
        <v>34</v>
      </c>
      <c r="J29" s="3" t="s">
        <v>35</v>
      </c>
      <c r="K29" s="3"/>
      <c r="L29" s="3" t="s">
        <v>104</v>
      </c>
      <c r="M29" s="3" t="str">
        <f>CONCATENATE("VLRLNI75B15B474A")</f>
        <v>VLRLNI75B15B474A</v>
      </c>
      <c r="N29" s="3" t="s">
        <v>107</v>
      </c>
      <c r="O29" s="3" t="s">
        <v>38</v>
      </c>
      <c r="P29" s="3" t="s">
        <v>106</v>
      </c>
      <c r="Q29" s="4">
        <v>46007</v>
      </c>
      <c r="R29" s="3" t="s">
        <v>40</v>
      </c>
      <c r="S29" s="3" t="s">
        <v>41</v>
      </c>
      <c r="T29" s="3" t="s">
        <v>42</v>
      </c>
      <c r="U29" s="3"/>
      <c r="V29" s="3" t="s">
        <v>38</v>
      </c>
      <c r="W29" s="5">
        <v>9748.7199999999993</v>
      </c>
      <c r="X29" s="3">
        <v>0</v>
      </c>
      <c r="Y29" s="5">
        <v>6824.1</v>
      </c>
      <c r="Z29" s="5">
        <v>2924.62</v>
      </c>
      <c r="AA29" s="3">
        <v>0</v>
      </c>
    </row>
    <row r="30" spans="1:27" ht="24.75" x14ac:dyDescent="0.25">
      <c r="A30" s="3" t="s">
        <v>28</v>
      </c>
      <c r="B30" s="3" t="s">
        <v>29</v>
      </c>
      <c r="C30" s="3" t="s">
        <v>30</v>
      </c>
      <c r="D30" s="3" t="s">
        <v>50</v>
      </c>
      <c r="E30" s="3" t="s">
        <v>32</v>
      </c>
      <c r="F30" s="3" t="s">
        <v>83</v>
      </c>
      <c r="G30" s="3">
        <v>2019</v>
      </c>
      <c r="H30" s="3" t="str">
        <f>CONCATENATE("94241075053")</f>
        <v>94241075053</v>
      </c>
      <c r="I30" s="3" t="s">
        <v>34</v>
      </c>
      <c r="J30" s="3" t="s">
        <v>35</v>
      </c>
      <c r="K30" s="3"/>
      <c r="L30" s="3" t="s">
        <v>104</v>
      </c>
      <c r="M30" s="3" t="str">
        <f>CONCATENATE("JCHCRN54M47F570P")</f>
        <v>JCHCRN54M47F570P</v>
      </c>
      <c r="N30" s="3" t="s">
        <v>108</v>
      </c>
      <c r="O30" s="3" t="s">
        <v>38</v>
      </c>
      <c r="P30" s="3" t="s">
        <v>106</v>
      </c>
      <c r="Q30" s="4">
        <v>46007</v>
      </c>
      <c r="R30" s="3" t="s">
        <v>40</v>
      </c>
      <c r="S30" s="3" t="s">
        <v>41</v>
      </c>
      <c r="T30" s="3" t="s">
        <v>42</v>
      </c>
      <c r="U30" s="3"/>
      <c r="V30" s="3" t="s">
        <v>38</v>
      </c>
      <c r="W30" s="3">
        <v>400</v>
      </c>
      <c r="X30" s="3">
        <v>0</v>
      </c>
      <c r="Y30" s="3">
        <v>280</v>
      </c>
      <c r="Z30" s="3">
        <v>120</v>
      </c>
      <c r="AA30" s="3">
        <v>0</v>
      </c>
    </row>
    <row r="31" spans="1:27" ht="60.75" x14ac:dyDescent="0.25">
      <c r="A31" s="3" t="s">
        <v>28</v>
      </c>
      <c r="B31" s="3" t="s">
        <v>29</v>
      </c>
      <c r="C31" s="3" t="s">
        <v>30</v>
      </c>
      <c r="D31" s="3" t="s">
        <v>31</v>
      </c>
      <c r="E31" s="3" t="s">
        <v>43</v>
      </c>
      <c r="F31" s="3" t="s">
        <v>44</v>
      </c>
      <c r="G31" s="3">
        <v>2019</v>
      </c>
      <c r="H31" s="3" t="str">
        <f>CONCATENATE("94240651656")</f>
        <v>94240651656</v>
      </c>
      <c r="I31" s="3" t="s">
        <v>34</v>
      </c>
      <c r="J31" s="3" t="s">
        <v>35</v>
      </c>
      <c r="K31" s="3"/>
      <c r="L31" s="3" t="s">
        <v>104</v>
      </c>
      <c r="M31" s="3" t="str">
        <f>CONCATENATE("FCCLVC66M27F460S")</f>
        <v>FCCLVC66M27F460S</v>
      </c>
      <c r="N31" s="3" t="s">
        <v>109</v>
      </c>
      <c r="O31" s="3" t="s">
        <v>38</v>
      </c>
      <c r="P31" s="3" t="s">
        <v>106</v>
      </c>
      <c r="Q31" s="4">
        <v>46007</v>
      </c>
      <c r="R31" s="3" t="s">
        <v>40</v>
      </c>
      <c r="S31" s="3" t="s">
        <v>41</v>
      </c>
      <c r="T31" s="3" t="s">
        <v>42</v>
      </c>
      <c r="U31" s="3"/>
      <c r="V31" s="3" t="s">
        <v>38</v>
      </c>
      <c r="W31" s="5">
        <v>2215.81</v>
      </c>
      <c r="X31" s="3">
        <v>0</v>
      </c>
      <c r="Y31" s="5">
        <v>1551.07</v>
      </c>
      <c r="Z31" s="3">
        <v>664.74</v>
      </c>
      <c r="AA31" s="3">
        <v>0</v>
      </c>
    </row>
    <row r="32" spans="1:27" ht="36.75" x14ac:dyDescent="0.25">
      <c r="A32" s="3" t="s">
        <v>28</v>
      </c>
      <c r="B32" s="3" t="s">
        <v>29</v>
      </c>
      <c r="C32" s="3" t="s">
        <v>30</v>
      </c>
      <c r="D32" s="3" t="s">
        <v>53</v>
      </c>
      <c r="E32" s="3" t="s">
        <v>43</v>
      </c>
      <c r="F32" s="3" t="s">
        <v>48</v>
      </c>
      <c r="G32" s="3">
        <v>2019</v>
      </c>
      <c r="H32" s="3" t="str">
        <f>CONCATENATE("94241697484")</f>
        <v>94241697484</v>
      </c>
      <c r="I32" s="3" t="s">
        <v>34</v>
      </c>
      <c r="J32" s="3" t="s">
        <v>35</v>
      </c>
      <c r="K32" s="3"/>
      <c r="L32" s="3" t="s">
        <v>104</v>
      </c>
      <c r="M32" s="3" t="str">
        <f>CONCATENATE("02708000423")</f>
        <v>02708000423</v>
      </c>
      <c r="N32" s="3" t="s">
        <v>110</v>
      </c>
      <c r="O32" s="3" t="s">
        <v>38</v>
      </c>
      <c r="P32" s="3" t="s">
        <v>106</v>
      </c>
      <c r="Q32" s="4">
        <v>46007</v>
      </c>
      <c r="R32" s="3" t="s">
        <v>40</v>
      </c>
      <c r="S32" s="3" t="s">
        <v>41</v>
      </c>
      <c r="T32" s="3" t="s">
        <v>42</v>
      </c>
      <c r="U32" s="3"/>
      <c r="V32" s="3" t="s">
        <v>38</v>
      </c>
      <c r="W32" s="3">
        <v>439.24</v>
      </c>
      <c r="X32" s="3">
        <v>0</v>
      </c>
      <c r="Y32" s="3">
        <v>307.47000000000003</v>
      </c>
      <c r="Z32" s="3">
        <v>131.77000000000001</v>
      </c>
      <c r="AA32" s="3">
        <v>0</v>
      </c>
    </row>
    <row r="33" spans="1:27" ht="60.75" x14ac:dyDescent="0.25">
      <c r="A33" s="3" t="s">
        <v>28</v>
      </c>
      <c r="B33" s="3" t="s">
        <v>29</v>
      </c>
      <c r="C33" s="3" t="s">
        <v>30</v>
      </c>
      <c r="D33" s="3" t="s">
        <v>31</v>
      </c>
      <c r="E33" s="3" t="s">
        <v>111</v>
      </c>
      <c r="F33" s="3" t="s">
        <v>112</v>
      </c>
      <c r="G33" s="3">
        <v>2019</v>
      </c>
      <c r="H33" s="3" t="str">
        <f>CONCATENATE("94241689838")</f>
        <v>94241689838</v>
      </c>
      <c r="I33" s="3" t="s">
        <v>34</v>
      </c>
      <c r="J33" s="3" t="s">
        <v>35</v>
      </c>
      <c r="K33" s="3"/>
      <c r="L33" s="3" t="s">
        <v>104</v>
      </c>
      <c r="M33" s="3" t="str">
        <f>CONCATENATE("TRNMRA91D04B474F")</f>
        <v>TRNMRA91D04B474F</v>
      </c>
      <c r="N33" s="3" t="s">
        <v>113</v>
      </c>
      <c r="O33" s="3" t="s">
        <v>38</v>
      </c>
      <c r="P33" s="3" t="s">
        <v>106</v>
      </c>
      <c r="Q33" s="4">
        <v>46007</v>
      </c>
      <c r="R33" s="3" t="s">
        <v>40</v>
      </c>
      <c r="S33" s="3" t="s">
        <v>41</v>
      </c>
      <c r="T33" s="3" t="s">
        <v>42</v>
      </c>
      <c r="U33" s="3"/>
      <c r="V33" s="3" t="s">
        <v>38</v>
      </c>
      <c r="W33" s="5">
        <v>19670.57</v>
      </c>
      <c r="X33" s="3">
        <v>0</v>
      </c>
      <c r="Y33" s="5">
        <v>13769.4</v>
      </c>
      <c r="Z33" s="5">
        <v>5901.17</v>
      </c>
      <c r="AA33" s="3">
        <v>0</v>
      </c>
    </row>
    <row r="34" spans="1:27" ht="24.75" x14ac:dyDescent="0.25">
      <c r="A34" s="3" t="s">
        <v>28</v>
      </c>
      <c r="B34" s="3" t="s">
        <v>29</v>
      </c>
      <c r="C34" s="3" t="s">
        <v>30</v>
      </c>
      <c r="D34" s="3" t="s">
        <v>50</v>
      </c>
      <c r="E34" s="3" t="s">
        <v>114</v>
      </c>
      <c r="F34" s="3" t="s">
        <v>115</v>
      </c>
      <c r="G34" s="3">
        <v>2016</v>
      </c>
      <c r="H34" s="3" t="str">
        <f>CONCATENATE("64210888216")</f>
        <v>64210888216</v>
      </c>
      <c r="I34" s="3" t="s">
        <v>34</v>
      </c>
      <c r="J34" s="3" t="s">
        <v>35</v>
      </c>
      <c r="K34" s="3"/>
      <c r="L34" s="3" t="s">
        <v>78</v>
      </c>
      <c r="M34" s="3" t="str">
        <f>CONCATENATE("TCCGNN67A13G289B")</f>
        <v>TCCGNN67A13G289B</v>
      </c>
      <c r="N34" s="3" t="s">
        <v>116</v>
      </c>
      <c r="O34" s="3" t="s">
        <v>38</v>
      </c>
      <c r="P34" s="3" t="s">
        <v>117</v>
      </c>
      <c r="Q34" s="4">
        <v>46006</v>
      </c>
      <c r="R34" s="3" t="s">
        <v>40</v>
      </c>
      <c r="S34" s="3" t="s">
        <v>41</v>
      </c>
      <c r="T34" s="3" t="s">
        <v>81</v>
      </c>
      <c r="U34" s="3"/>
      <c r="V34" s="3" t="s">
        <v>38</v>
      </c>
      <c r="W34" s="5">
        <v>1161.4000000000001</v>
      </c>
      <c r="X34" s="3">
        <v>871.05</v>
      </c>
      <c r="Y34" s="3">
        <v>203.25</v>
      </c>
      <c r="Z34" s="3">
        <v>87.1</v>
      </c>
      <c r="AA34" s="3">
        <v>0</v>
      </c>
    </row>
    <row r="35" spans="1:27" ht="60.75" x14ac:dyDescent="0.25">
      <c r="A35" s="3" t="s">
        <v>28</v>
      </c>
      <c r="B35" s="3" t="s">
        <v>29</v>
      </c>
      <c r="C35" s="3" t="s">
        <v>30</v>
      </c>
      <c r="D35" s="3" t="s">
        <v>31</v>
      </c>
      <c r="E35" s="3" t="s">
        <v>32</v>
      </c>
      <c r="F35" s="3" t="s">
        <v>103</v>
      </c>
      <c r="G35" s="3">
        <v>2019</v>
      </c>
      <c r="H35" s="3" t="str">
        <f>CONCATENATE("94241035602")</f>
        <v>94241035602</v>
      </c>
      <c r="I35" s="3" t="s">
        <v>34</v>
      </c>
      <c r="J35" s="3" t="s">
        <v>35</v>
      </c>
      <c r="K35" s="3"/>
      <c r="L35" s="3" t="s">
        <v>104</v>
      </c>
      <c r="M35" s="3" t="str">
        <f>CONCATENATE("SBBMRZ58R08M078P")</f>
        <v>SBBMRZ58R08M078P</v>
      </c>
      <c r="N35" s="3" t="s">
        <v>118</v>
      </c>
      <c r="O35" s="3" t="s">
        <v>38</v>
      </c>
      <c r="P35" s="3" t="s">
        <v>106</v>
      </c>
      <c r="Q35" s="4">
        <v>46007</v>
      </c>
      <c r="R35" s="3" t="s">
        <v>40</v>
      </c>
      <c r="S35" s="3" t="s">
        <v>41</v>
      </c>
      <c r="T35" s="3" t="s">
        <v>42</v>
      </c>
      <c r="U35" s="3"/>
      <c r="V35" s="3" t="s">
        <v>38</v>
      </c>
      <c r="W35" s="5">
        <v>17922.919999999998</v>
      </c>
      <c r="X35" s="3">
        <v>0</v>
      </c>
      <c r="Y35" s="5">
        <v>12546.04</v>
      </c>
      <c r="Z35" s="5">
        <v>5376.88</v>
      </c>
      <c r="AA35" s="3">
        <v>0</v>
      </c>
    </row>
  </sheetData>
  <autoFilter ref="A3:AA35"/>
  <mergeCells count="2">
    <mergeCell ref="A1:AA1"/>
    <mergeCell ref="A2:AA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DOMANDE_PAGATE_REGI_PSR_Decreto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Galeazzi</dc:creator>
  <cp:lastModifiedBy>Marco</cp:lastModifiedBy>
  <dcterms:created xsi:type="dcterms:W3CDTF">2026-01-08T13:44:56Z</dcterms:created>
  <dcterms:modified xsi:type="dcterms:W3CDTF">2026-01-08T13:47:10Z</dcterms:modified>
</cp:coreProperties>
</file>