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9FA61276-1740-4B8D-8559-CD181505E4AD}" xr6:coauthVersionLast="47" xr6:coauthVersionMax="47" xr10:uidLastSave="{00000000-0000-0000-0000-000000000000}"/>
  <bookViews>
    <workbookView xWindow="4200" yWindow="750" windowWidth="23055" windowHeight="12780"/>
  </bookViews>
  <sheets>
    <sheet name="Dettaglio_Domande_Pagabili_AGEA" sheetId="1" r:id="rId1"/>
  </sheets>
  <definedNames>
    <definedName name="_xlnm._FilterDatabase" localSheetId="0" hidden="1">Dettaglio_Domande_Pagabili_AGEA!$A$3:$AA$24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" l="1"/>
  <c r="L24" i="1"/>
  <c r="K24" i="1"/>
  <c r="H24" i="1"/>
  <c r="M23" i="1"/>
  <c r="L23" i="1"/>
  <c r="K23" i="1"/>
  <c r="H23" i="1"/>
  <c r="M22" i="1"/>
  <c r="L22" i="1"/>
  <c r="K22" i="1"/>
  <c r="H22" i="1"/>
  <c r="M21" i="1"/>
  <c r="L21" i="1"/>
  <c r="K21" i="1"/>
  <c r="H21" i="1"/>
  <c r="M20" i="1"/>
  <c r="L20" i="1"/>
  <c r="K20" i="1"/>
  <c r="H20" i="1"/>
  <c r="M19" i="1"/>
  <c r="L19" i="1"/>
  <c r="K19" i="1"/>
  <c r="H19" i="1"/>
  <c r="M18" i="1"/>
  <c r="L18" i="1"/>
  <c r="K18" i="1"/>
  <c r="H18" i="1"/>
  <c r="M17" i="1"/>
  <c r="L17" i="1"/>
  <c r="K17" i="1"/>
  <c r="H17" i="1"/>
  <c r="M16" i="1"/>
  <c r="L16" i="1"/>
  <c r="K16" i="1"/>
  <c r="H16" i="1"/>
  <c r="M15" i="1"/>
  <c r="L15" i="1"/>
  <c r="K15" i="1"/>
  <c r="H15" i="1"/>
  <c r="M14" i="1"/>
  <c r="L14" i="1"/>
  <c r="K14" i="1"/>
  <c r="H14" i="1"/>
  <c r="M13" i="1"/>
  <c r="L13" i="1"/>
  <c r="K13" i="1"/>
  <c r="H13" i="1"/>
  <c r="M12" i="1"/>
  <c r="L12" i="1"/>
  <c r="K12" i="1"/>
  <c r="H12" i="1"/>
  <c r="M11" i="1"/>
  <c r="L11" i="1"/>
  <c r="K11" i="1"/>
  <c r="H11" i="1"/>
  <c r="M10" i="1"/>
  <c r="L10" i="1"/>
  <c r="K10" i="1"/>
  <c r="H10" i="1"/>
  <c r="M9" i="1"/>
  <c r="L9" i="1"/>
  <c r="K9" i="1"/>
  <c r="H9" i="1"/>
  <c r="M8" i="1"/>
  <c r="L8" i="1"/>
  <c r="K8" i="1"/>
  <c r="H8" i="1"/>
  <c r="M7" i="1"/>
  <c r="L7" i="1"/>
  <c r="K7" i="1"/>
  <c r="H7" i="1"/>
  <c r="M6" i="1"/>
  <c r="L6" i="1"/>
  <c r="K6" i="1"/>
  <c r="H6" i="1"/>
  <c r="M5" i="1"/>
  <c r="L5" i="1"/>
  <c r="K5" i="1"/>
  <c r="H5" i="1"/>
  <c r="M4" i="1"/>
  <c r="L4" i="1"/>
  <c r="K4" i="1"/>
  <c r="H4" i="1"/>
</calcChain>
</file>

<file path=xl/sharedStrings.xml><?xml version="1.0" encoding="utf-8"?>
<sst xmlns="http://schemas.openxmlformats.org/spreadsheetml/2006/main" count="343" uniqueCount="79">
  <si>
    <t>Dettaglio Domande Pagabili Decreto 791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</si>
  <si>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</si>
  <si>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</si>
  <si>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</si>
  <si>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</si>
  <si>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</si>
  <si>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</si>
  <si>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</si>
  <si>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</si>
  <si>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</si>
  <si>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</si>
  <si>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</si>
  <si>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</si>
  <si>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</si>
  <si>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</si>
  <si>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</si>
  <si>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</si>
  <si>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</si>
  <si>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</si>
  <si>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</si>
  <si>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</si>
  <si>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</si>
  <si>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</si>
  <si>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</si>
  <si>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</si>
  <si>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</si>
  <si>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</si>
  <si>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</si>
  <si>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</si>
  <si>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Strutturali</t>
  </si>
  <si>
    <t>IN PROPRIO</t>
  </si>
  <si>
    <t>NO</t>
  </si>
  <si>
    <t>PSR 2014/2022</t>
  </si>
  <si>
    <t>Ordinario</t>
  </si>
  <si>
    <t>In Liquidazione</t>
  </si>
  <si>
    <t>Co-Finanziato</t>
  </si>
  <si>
    <t>CAA-CAF AGRI S.R.L.</t>
  </si>
  <si>
    <t>Saldo</t>
  </si>
  <si>
    <t>MARCHE</t>
  </si>
  <si>
    <t>SERV. DEC. AGRICOLTURA E ALIM. -ASCOLI PICENO</t>
  </si>
  <si>
    <t>CAA CAF AGRI - ASCOLI PICENO - 223</t>
  </si>
  <si>
    <t>COMUNANZA AGRARIA DI FOCE</t>
  </si>
  <si>
    <t>AGEA.ASR.2025.1505726</t>
  </si>
  <si>
    <t>COMUNANZA AGRARIA DI ISOLA SAN BIAGIO</t>
  </si>
  <si>
    <t>COMUNANZA AGRARIA DI VALLEGRASCIA</t>
  </si>
  <si>
    <t>C.O.VAL.M. S.C.A.</t>
  </si>
  <si>
    <t>AGEA.ASR.2025.1526269</t>
  </si>
  <si>
    <t>AGEA.ASR.2025.1526240</t>
  </si>
  <si>
    <t>GIANFELICI ROBERTO</t>
  </si>
  <si>
    <t>AGEA.ASR.2025.1513548</t>
  </si>
  <si>
    <t>ASSOC.DI PROD.PROMARCHE SOC.COOP.AGR. PA</t>
  </si>
  <si>
    <t>AGRIPRESS S.B. A R.L.</t>
  </si>
  <si>
    <t>AGEA.ASR.2025.1513677</t>
  </si>
  <si>
    <t>SERV. DEC. AGRICOLTURA E ALIMENTAZIONE - PESARO</t>
  </si>
  <si>
    <t>MONTEFELTRO SVILUPPO SOC. CONS. A R.L.</t>
  </si>
  <si>
    <t>AGEA.ASR.2025.1503620</t>
  </si>
  <si>
    <t>ZIG S.R.L.</t>
  </si>
  <si>
    <t>AGEA.ASR.2025.1513805</t>
  </si>
  <si>
    <t>COMUNE DI MONTALTO DELLE MARCHE</t>
  </si>
  <si>
    <t>AGEA.ASR.2025.1511658</t>
  </si>
  <si>
    <t>SERV. DEC. AGRICOLTURA E ALIM. - MACERATA</t>
  </si>
  <si>
    <t>SIBILLA - SOCIETA' CONSORTILE A RESPONSABILITA' LIMITATA</t>
  </si>
  <si>
    <t>AGEA.ASR.2025.1511591</t>
  </si>
  <si>
    <t>MARTINO GOODS AND SERVICE SAS DEL GEOM. MARTINO VINCENZO</t>
  </si>
  <si>
    <t>AGEA.ASR.2025.1513512</t>
  </si>
  <si>
    <t>COMUNE DI SANT'IPPOLITO</t>
  </si>
  <si>
    <t>AGEA.ASR.2025.1513525</t>
  </si>
  <si>
    <t>FIZZONI MARTINA</t>
  </si>
  <si>
    <t>AGEA.ASR.2025.1492096</t>
  </si>
  <si>
    <t>COMUNE DI MONTECOPIOLO</t>
  </si>
  <si>
    <t>AGEA.ASR.2025.1516935</t>
  </si>
  <si>
    <t>COLLI ESINI SAN VICINO SRL</t>
  </si>
  <si>
    <t>AGEA.ASR.2025.1492521</t>
  </si>
  <si>
    <t>LIPPERA VALERIA</t>
  </si>
  <si>
    <t>AGEA.ASR.2025.1513828</t>
  </si>
  <si>
    <t>PICENO S. C. A R. L.</t>
  </si>
  <si>
    <t>AGEA.ASR.2025.1523147</t>
  </si>
  <si>
    <t>CONS. TUTELA E VALORIZ DELL'OL</t>
  </si>
  <si>
    <t>AGEA.ASR.2025.1512135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</si>
</sst>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14" fontId="20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tabSelected="1" workbookViewId="0">
      <selection activeCell="E11" sqref="E11"/>
    </sheetView>
  </sheetViews>
  <sheetFormatPr defaultColWidth="8.875" defaultRowHeight="15"/>
  <cols>
    <col min="1" max="1" width="12" style="1" bestFit="1" customWidth="1"/>
    <col min="2" max="2" width="11.5" style="1" bestFit="1" customWidth="1"/>
    <col min="3" max="3" width="14.25" style="1" bestFit="1" customWidth="1"/>
    <col min="4" max="4" width="33.875" style="1" bestFit="1" customWidth="1"/>
    <col min="5" max="5" width="25" style="1" bestFit="1" customWidth="1"/>
    <col min="6" max="6" width="32" style="1" bestFit="1" customWidth="1"/>
    <col min="7" max="7" width="6.5" style="1" bestFit="1" customWidth="1"/>
    <col min="8" max="8" width="9.875" style="1" bestFit="1" customWidth="1"/>
    <col min="9" max="9" width="16.375" style="1" bestFit="1" customWidth="1"/>
    <col min="10" max="10" width="15.5" style="1" bestFit="1" customWidth="1"/>
    <col min="11" max="12" width="13.25" style="1" bestFit="1" customWidth="1"/>
    <col min="13" max="13" width="3.5" style="1" bestFit="1" customWidth="1"/>
    <col min="14" max="14" width="35.5" style="1" bestFit="1" customWidth="1"/>
    <col min="15" max="15" width="9.625" style="1" bestFit="1" customWidth="1"/>
    <col min="16" max="16" width="14.5" style="1" bestFit="1" customWidth="1"/>
    <col min="17" max="17" width="17.75" style="1" bestFit="1" customWidth="1"/>
    <col min="18" max="18" width="12.5" style="1" bestFit="1" customWidth="1"/>
    <col min="19" max="19" width="13.75" style="1" bestFit="1" customWidth="1"/>
    <col min="20" max="20" width="18.25" style="1" bestFit="1" customWidth="1"/>
    <col min="21" max="21" width="3.75" style="1" bestFit="1" customWidth="1"/>
    <col min="22" max="22" width="19.75" style="1" bestFit="1" customWidth="1"/>
    <col min="23" max="23" width="14.25" style="1" bestFit="1" customWidth="1"/>
    <col min="24" max="24" width="19" style="1" bestFit="1" customWidth="1"/>
    <col min="25" max="26" width="20.875" style="1" bestFit="1" customWidth="1"/>
    <col min="27" max="27" width="26.125" style="1" bestFit="1" customWidth="1"/>
    <col min="28" max="16384" width="8.875" style="1"/>
  </cols>
  <sheetData>
    <row r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ht="1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8.5">
      <c r="A4" s="3" t="s">
        <v>28</v>
      </c>
      <c r="B4" s="3" t="s">
        <v>29</v>
      </c>
      <c r="C4" s="3" t="s">
        <v>38</v>
      </c>
      <c r="D4" s="3" t="s">
        <v>39</v>
      </c>
      <c r="E4" s="3" t="s">
        <v>36</v>
      </c>
      <c r="F4" s="3" t="s">
        <v>40</v>
      </c>
      <c r="G4" s="3">
        <v>2017</v>
      </c>
      <c r="H4" s="3" t="str">
        <f>CONCATENATE("54270364398")</f>
        <v>54270364398</v>
      </c>
      <c r="I4" s="3" t="s">
        <v>31</v>
      </c>
      <c r="J4" s="3" t="s">
        <v>32</v>
      </c>
      <c r="K4" s="3" t="str">
        <f t="shared" ref="K4:K24" si="0">CONCATENATE("")</f>
        <v/>
      </c>
      <c r="L4" s="3" t="str">
        <f>CONCATENATE("4 4.3 2a")</f>
        <v>4 4.3 2a</v>
      </c>
      <c r="M4" s="3" t="str">
        <f>CONCATENATE("92042790441")</f>
        <v>92042790441</v>
      </c>
      <c r="N4" s="3" t="s">
        <v>41</v>
      </c>
      <c r="O4" s="3" t="s">
        <v>33</v>
      </c>
      <c r="P4" s="3" t="s">
        <v>42</v>
      </c>
      <c r="Q4" s="4">
        <v>45996</v>
      </c>
      <c r="R4" s="3" t="s">
        <v>34</v>
      </c>
      <c r="S4" s="3" t="s">
        <v>37</v>
      </c>
      <c r="T4" s="3" t="s">
        <v>35</v>
      </c>
      <c r="U4" s="3"/>
      <c r="V4" s="3" t="s">
        <v>33</v>
      </c>
      <c r="W4" s="5">
        <v>72856.61</v>
      </c>
      <c r="X4" s="5">
        <v>38614</v>
      </c>
      <c r="Y4" s="5">
        <v>23969.82</v>
      </c>
      <c r="Z4" s="5">
        <v>10272.790000000001</v>
      </c>
      <c r="AA4" s="3">
        <v>0</v>
      </c>
    </row>
    <row r="5" spans="1:27" ht="28.5">
      <c r="A5" s="3" t="s">
        <v>28</v>
      </c>
      <c r="B5" s="3" t="s">
        <v>29</v>
      </c>
      <c r="C5" s="3" t="s">
        <v>38</v>
      </c>
      <c r="D5" s="3" t="s">
        <v>39</v>
      </c>
      <c r="E5" s="3" t="s">
        <v>36</v>
      </c>
      <c r="F5" s="3" t="s">
        <v>40</v>
      </c>
      <c r="G5" s="3">
        <v>2017</v>
      </c>
      <c r="H5" s="3" t="str">
        <f>CONCATENATE("54270364380")</f>
        <v>54270364380</v>
      </c>
      <c r="I5" s="3" t="s">
        <v>31</v>
      </c>
      <c r="J5" s="3" t="s">
        <v>32</v>
      </c>
      <c r="K5" s="3" t="str">
        <f t="shared" si="0"/>
        <v/>
      </c>
      <c r="L5" s="3" t="str">
        <f>CONCATENATE("4 4.3 2a")</f>
        <v>4 4.3 2a</v>
      </c>
      <c r="M5" s="3" t="str">
        <f>CONCATENATE("92000230448")</f>
        <v>92000230448</v>
      </c>
      <c r="N5" s="3" t="s">
        <v>43</v>
      </c>
      <c r="O5" s="3" t="s">
        <v>33</v>
      </c>
      <c r="P5" s="3" t="s">
        <v>42</v>
      </c>
      <c r="Q5" s="4">
        <v>45996</v>
      </c>
      <c r="R5" s="3" t="s">
        <v>34</v>
      </c>
      <c r="S5" s="3" t="s">
        <v>37</v>
      </c>
      <c r="T5" s="3" t="s">
        <v>35</v>
      </c>
      <c r="U5" s="3"/>
      <c r="V5" s="3" t="s">
        <v>33</v>
      </c>
      <c r="W5" s="5">
        <v>65063.28</v>
      </c>
      <c r="X5" s="5">
        <v>34483.54</v>
      </c>
      <c r="Y5" s="5">
        <v>21405.82</v>
      </c>
      <c r="Z5" s="5">
        <v>9173.92</v>
      </c>
      <c r="AA5" s="3">
        <v>0</v>
      </c>
    </row>
    <row r="6" spans="1:27" ht="28.5">
      <c r="A6" s="3" t="s">
        <v>28</v>
      </c>
      <c r="B6" s="3" t="s">
        <v>29</v>
      </c>
      <c r="C6" s="3" t="s">
        <v>38</v>
      </c>
      <c r="D6" s="3" t="s">
        <v>39</v>
      </c>
      <c r="E6" s="3" t="s">
        <v>36</v>
      </c>
      <c r="F6" s="3" t="s">
        <v>40</v>
      </c>
      <c r="G6" s="3">
        <v>2017</v>
      </c>
      <c r="H6" s="3" t="str">
        <f>CONCATENATE("54270364372")</f>
        <v>54270364372</v>
      </c>
      <c r="I6" s="3" t="s">
        <v>31</v>
      </c>
      <c r="J6" s="3" t="s">
        <v>32</v>
      </c>
      <c r="K6" s="3" t="str">
        <f t="shared" si="0"/>
        <v/>
      </c>
      <c r="L6" s="3" t="str">
        <f>CONCATENATE("4 4.3 2a")</f>
        <v>4 4.3 2a</v>
      </c>
      <c r="M6" s="3" t="str">
        <f>CONCATENATE("92027870440")</f>
        <v>92027870440</v>
      </c>
      <c r="N6" s="3" t="s">
        <v>44</v>
      </c>
      <c r="O6" s="3" t="s">
        <v>33</v>
      </c>
      <c r="P6" s="3" t="s">
        <v>42</v>
      </c>
      <c r="Q6" s="4">
        <v>45996</v>
      </c>
      <c r="R6" s="3" t="s">
        <v>34</v>
      </c>
      <c r="S6" s="3" t="s">
        <v>37</v>
      </c>
      <c r="T6" s="3" t="s">
        <v>35</v>
      </c>
      <c r="U6" s="3"/>
      <c r="V6" s="3" t="s">
        <v>33</v>
      </c>
      <c r="W6" s="5">
        <v>93811.4</v>
      </c>
      <c r="X6" s="5">
        <v>49720.04</v>
      </c>
      <c r="Y6" s="5">
        <v>30863.95</v>
      </c>
      <c r="Z6" s="5">
        <v>13227.41</v>
      </c>
      <c r="AA6" s="3">
        <v>0</v>
      </c>
    </row>
    <row r="7" spans="1:27" ht="28.5">
      <c r="A7" s="3" t="s">
        <v>28</v>
      </c>
      <c r="B7" s="3" t="s">
        <v>29</v>
      </c>
      <c r="C7" s="3" t="s">
        <v>38</v>
      </c>
      <c r="D7" s="3" t="s">
        <v>39</v>
      </c>
      <c r="E7" s="3" t="s">
        <v>30</v>
      </c>
      <c r="F7" s="3" t="s">
        <v>30</v>
      </c>
      <c r="G7" s="3">
        <v>2017</v>
      </c>
      <c r="H7" s="3" t="str">
        <f>CONCATENATE("54270366500")</f>
        <v>54270366500</v>
      </c>
      <c r="I7" s="3" t="s">
        <v>31</v>
      </c>
      <c r="J7" s="3" t="s">
        <v>32</v>
      </c>
      <c r="K7" s="3" t="str">
        <f t="shared" si="0"/>
        <v/>
      </c>
      <c r="L7" s="3" t="str">
        <f>CONCATENATE("4 4.2 5b")</f>
        <v>4 4.2 5b</v>
      </c>
      <c r="M7" s="3" t="str">
        <f>CONCATENATE("01523300430")</f>
        <v>01523300430</v>
      </c>
      <c r="N7" s="3" t="s">
        <v>45</v>
      </c>
      <c r="O7" s="3" t="s">
        <v>33</v>
      </c>
      <c r="P7" s="3" t="s">
        <v>46</v>
      </c>
      <c r="Q7" s="4">
        <v>46001</v>
      </c>
      <c r="R7" s="3" t="s">
        <v>34</v>
      </c>
      <c r="S7" s="3" t="s">
        <v>37</v>
      </c>
      <c r="T7" s="3" t="s">
        <v>35</v>
      </c>
      <c r="U7" s="3"/>
      <c r="V7" s="3" t="s">
        <v>33</v>
      </c>
      <c r="W7" s="5">
        <v>234869.6</v>
      </c>
      <c r="X7" s="5">
        <v>124480.89</v>
      </c>
      <c r="Y7" s="5">
        <v>77272.100000000006</v>
      </c>
      <c r="Z7" s="5">
        <v>33116.61</v>
      </c>
      <c r="AA7" s="3">
        <v>0</v>
      </c>
    </row>
    <row r="8" spans="1:27" ht="28.5">
      <c r="A8" s="3" t="s">
        <v>28</v>
      </c>
      <c r="B8" s="3" t="s">
        <v>29</v>
      </c>
      <c r="C8" s="3" t="s">
        <v>38</v>
      </c>
      <c r="D8" s="3" t="s">
        <v>39</v>
      </c>
      <c r="E8" s="3" t="s">
        <v>30</v>
      </c>
      <c r="F8" s="3" t="s">
        <v>30</v>
      </c>
      <c r="G8" s="3">
        <v>2017</v>
      </c>
      <c r="H8" s="3" t="str">
        <f>CONCATENATE("54270366484")</f>
        <v>54270366484</v>
      </c>
      <c r="I8" s="3" t="s">
        <v>31</v>
      </c>
      <c r="J8" s="3" t="s">
        <v>32</v>
      </c>
      <c r="K8" s="3" t="str">
        <f t="shared" si="0"/>
        <v/>
      </c>
      <c r="L8" s="3" t="str">
        <f>CONCATENATE("4 4.2 3a")</f>
        <v>4 4.2 3a</v>
      </c>
      <c r="M8" s="3" t="str">
        <f>CONCATENATE("01523300430")</f>
        <v>01523300430</v>
      </c>
      <c r="N8" s="3" t="s">
        <v>45</v>
      </c>
      <c r="O8" s="3" t="s">
        <v>33</v>
      </c>
      <c r="P8" s="3" t="s">
        <v>47</v>
      </c>
      <c r="Q8" s="4">
        <v>46001</v>
      </c>
      <c r="R8" s="3" t="s">
        <v>34</v>
      </c>
      <c r="S8" s="3" t="s">
        <v>37</v>
      </c>
      <c r="T8" s="3" t="s">
        <v>35</v>
      </c>
      <c r="U8" s="3"/>
      <c r="V8" s="3" t="s">
        <v>33</v>
      </c>
      <c r="W8" s="5">
        <v>743210.07</v>
      </c>
      <c r="X8" s="5">
        <v>393901.34</v>
      </c>
      <c r="Y8" s="5">
        <v>244516.11</v>
      </c>
      <c r="Z8" s="5">
        <v>104792.62</v>
      </c>
      <c r="AA8" s="3">
        <v>0</v>
      </c>
    </row>
    <row r="9" spans="1:27" ht="46.5">
      <c r="A9" s="3" t="s">
        <v>28</v>
      </c>
      <c r="B9" s="3" t="s">
        <v>29</v>
      </c>
      <c r="C9" s="3" t="s">
        <v>38</v>
      </c>
      <c r="D9" s="3" t="s">
        <v>38</v>
      </c>
      <c r="E9" s="3" t="s">
        <v>30</v>
      </c>
      <c r="F9" s="3" t="s">
        <v>30</v>
      </c>
      <c r="G9" s="3">
        <v>2017</v>
      </c>
      <c r="H9" s="3" t="str">
        <f>CONCATENATE("44270309220")</f>
        <v>44270309220</v>
      </c>
      <c r="I9" s="3" t="s">
        <v>31</v>
      </c>
      <c r="J9" s="3" t="s">
        <v>32</v>
      </c>
      <c r="K9" s="3" t="str">
        <f t="shared" si="0"/>
        <v/>
      </c>
      <c r="L9" s="3" t="str">
        <f>CONCATENATE("19 19.2 6b")</f>
        <v>19 19.2 6b</v>
      </c>
      <c r="M9" s="3" t="str">
        <f>CONCATENATE("GNFRRT78A25E388I")</f>
        <v>GNFRRT78A25E388I</v>
      </c>
      <c r="N9" s="3" t="s">
        <v>48</v>
      </c>
      <c r="O9" s="3" t="s">
        <v>33</v>
      </c>
      <c r="P9" s="3" t="s">
        <v>49</v>
      </c>
      <c r="Q9" s="4">
        <v>45996</v>
      </c>
      <c r="R9" s="3" t="s">
        <v>34</v>
      </c>
      <c r="S9" s="3" t="s">
        <v>37</v>
      </c>
      <c r="T9" s="3" t="s">
        <v>35</v>
      </c>
      <c r="U9" s="3"/>
      <c r="V9" s="3" t="s">
        <v>33</v>
      </c>
      <c r="W9" s="5">
        <v>18000</v>
      </c>
      <c r="X9" s="5">
        <v>9540</v>
      </c>
      <c r="Y9" s="5">
        <v>5922</v>
      </c>
      <c r="Z9" s="5">
        <v>2538</v>
      </c>
      <c r="AA9" s="3">
        <v>0</v>
      </c>
    </row>
    <row r="10" spans="1:27" ht="28.5">
      <c r="A10" s="3" t="s">
        <v>28</v>
      </c>
      <c r="B10" s="3" t="s">
        <v>29</v>
      </c>
      <c r="C10" s="3" t="s">
        <v>38</v>
      </c>
      <c r="D10" s="3" t="s">
        <v>39</v>
      </c>
      <c r="E10" s="3" t="s">
        <v>30</v>
      </c>
      <c r="F10" s="3" t="s">
        <v>30</v>
      </c>
      <c r="G10" s="3">
        <v>2017</v>
      </c>
      <c r="H10" s="3" t="str">
        <f>CONCATENATE("54270366492")</f>
        <v>54270366492</v>
      </c>
      <c r="I10" s="3" t="s">
        <v>31</v>
      </c>
      <c r="J10" s="3" t="s">
        <v>32</v>
      </c>
      <c r="K10" s="3" t="str">
        <f t="shared" si="0"/>
        <v/>
      </c>
      <c r="L10" s="3" t="str">
        <f>CONCATENATE("4 4.2 3a")</f>
        <v>4 4.2 3a</v>
      </c>
      <c r="M10" s="3" t="str">
        <f>CONCATENATE("01385160443")</f>
        <v>01385160443</v>
      </c>
      <c r="N10" s="3" t="s">
        <v>50</v>
      </c>
      <c r="O10" s="3" t="s">
        <v>33</v>
      </c>
      <c r="P10" s="3" t="s">
        <v>47</v>
      </c>
      <c r="Q10" s="4">
        <v>46001</v>
      </c>
      <c r="R10" s="3" t="s">
        <v>34</v>
      </c>
      <c r="S10" s="3" t="s">
        <v>37</v>
      </c>
      <c r="T10" s="3" t="s">
        <v>35</v>
      </c>
      <c r="U10" s="3"/>
      <c r="V10" s="3" t="s">
        <v>33</v>
      </c>
      <c r="W10" s="5">
        <v>1962784.23</v>
      </c>
      <c r="X10" s="5">
        <v>1040275.64</v>
      </c>
      <c r="Y10" s="5">
        <v>645756.01</v>
      </c>
      <c r="Z10" s="5">
        <v>276752.58</v>
      </c>
      <c r="AA10" s="3">
        <v>0</v>
      </c>
    </row>
    <row r="11" spans="1:27" ht="28.5">
      <c r="A11" s="3" t="s">
        <v>28</v>
      </c>
      <c r="B11" s="3" t="s">
        <v>29</v>
      </c>
      <c r="C11" s="3" t="s">
        <v>38</v>
      </c>
      <c r="D11" s="3" t="s">
        <v>38</v>
      </c>
      <c r="E11" s="3" t="s">
        <v>30</v>
      </c>
      <c r="F11" s="3" t="s">
        <v>30</v>
      </c>
      <c r="G11" s="3">
        <v>2017</v>
      </c>
      <c r="H11" s="3" t="str">
        <f>CONCATENATE("54270365528")</f>
        <v>54270365528</v>
      </c>
      <c r="I11" s="3" t="s">
        <v>31</v>
      </c>
      <c r="J11" s="3" t="s">
        <v>32</v>
      </c>
      <c r="K11" s="3" t="str">
        <f t="shared" si="0"/>
        <v/>
      </c>
      <c r="L11" s="3" t="str">
        <f>CONCATENATE("19 19.2 6b")</f>
        <v>19 19.2 6b</v>
      </c>
      <c r="M11" s="3" t="str">
        <f>CONCATENATE("02905350423")</f>
        <v>02905350423</v>
      </c>
      <c r="N11" s="3" t="s">
        <v>51</v>
      </c>
      <c r="O11" s="3" t="s">
        <v>33</v>
      </c>
      <c r="P11" s="3" t="s">
        <v>52</v>
      </c>
      <c r="Q11" s="4">
        <v>45996</v>
      </c>
      <c r="R11" s="3" t="s">
        <v>34</v>
      </c>
      <c r="S11" s="3" t="s">
        <v>37</v>
      </c>
      <c r="T11" s="3" t="s">
        <v>35</v>
      </c>
      <c r="U11" s="3"/>
      <c r="V11" s="3" t="s">
        <v>33</v>
      </c>
      <c r="W11" s="5">
        <v>4250</v>
      </c>
      <c r="X11" s="5">
        <v>2252.5</v>
      </c>
      <c r="Y11" s="5">
        <v>1398.25</v>
      </c>
      <c r="Z11" s="3">
        <v>599.25</v>
      </c>
      <c r="AA11" s="3">
        <v>0</v>
      </c>
    </row>
    <row r="12" spans="1:27" ht="28.5">
      <c r="A12" s="3" t="s">
        <v>28</v>
      </c>
      <c r="B12" s="3" t="s">
        <v>29</v>
      </c>
      <c r="C12" s="3" t="s">
        <v>38</v>
      </c>
      <c r="D12" s="3" t="s">
        <v>53</v>
      </c>
      <c r="E12" s="3" t="s">
        <v>30</v>
      </c>
      <c r="F12" s="3" t="s">
        <v>30</v>
      </c>
      <c r="G12" s="3">
        <v>2017</v>
      </c>
      <c r="H12" s="3" t="str">
        <f>CONCATENATE("54270364547")</f>
        <v>54270364547</v>
      </c>
      <c r="I12" s="3" t="s">
        <v>31</v>
      </c>
      <c r="J12" s="3" t="s">
        <v>32</v>
      </c>
      <c r="K12" s="3" t="str">
        <f t="shared" si="0"/>
        <v/>
      </c>
      <c r="L12" s="3" t="str">
        <f>CONCATENATE("19 19.4 6b")</f>
        <v>19 19.4 6b</v>
      </c>
      <c r="M12" s="3" t="str">
        <f>CONCATENATE("01377860414")</f>
        <v>01377860414</v>
      </c>
      <c r="N12" s="3" t="s">
        <v>54</v>
      </c>
      <c r="O12" s="3" t="s">
        <v>33</v>
      </c>
      <c r="P12" s="3" t="s">
        <v>55</v>
      </c>
      <c r="Q12" s="4">
        <v>45996</v>
      </c>
      <c r="R12" s="3" t="s">
        <v>34</v>
      </c>
      <c r="S12" s="3" t="s">
        <v>37</v>
      </c>
      <c r="T12" s="3" t="s">
        <v>35</v>
      </c>
      <c r="U12" s="3"/>
      <c r="V12" s="3" t="s">
        <v>33</v>
      </c>
      <c r="W12" s="5">
        <v>22052.73</v>
      </c>
      <c r="X12" s="5">
        <v>11687.95</v>
      </c>
      <c r="Y12" s="5">
        <v>7255.35</v>
      </c>
      <c r="Z12" s="5">
        <v>3109.43</v>
      </c>
      <c r="AA12" s="3">
        <v>0</v>
      </c>
    </row>
    <row r="13" spans="1:27" ht="28.5">
      <c r="A13" s="3" t="s">
        <v>28</v>
      </c>
      <c r="B13" s="3" t="s">
        <v>29</v>
      </c>
      <c r="C13" s="3" t="s">
        <v>38</v>
      </c>
      <c r="D13" s="3" t="s">
        <v>38</v>
      </c>
      <c r="E13" s="3" t="s">
        <v>30</v>
      </c>
      <c r="F13" s="3" t="s">
        <v>30</v>
      </c>
      <c r="G13" s="3">
        <v>2017</v>
      </c>
      <c r="H13" s="3" t="str">
        <f>CONCATENATE("54270365536")</f>
        <v>54270365536</v>
      </c>
      <c r="I13" s="3" t="s">
        <v>31</v>
      </c>
      <c r="J13" s="3" t="s">
        <v>32</v>
      </c>
      <c r="K13" s="3" t="str">
        <f t="shared" si="0"/>
        <v/>
      </c>
      <c r="L13" s="3" t="str">
        <f>CONCATENATE("19 19.2 6b")</f>
        <v>19 19.2 6b</v>
      </c>
      <c r="M13" s="3" t="str">
        <f>CONCATENATE("02113600387")</f>
        <v>02113600387</v>
      </c>
      <c r="N13" s="3" t="s">
        <v>56</v>
      </c>
      <c r="O13" s="3" t="s">
        <v>33</v>
      </c>
      <c r="P13" s="3" t="s">
        <v>57</v>
      </c>
      <c r="Q13" s="4">
        <v>45996</v>
      </c>
      <c r="R13" s="3" t="s">
        <v>34</v>
      </c>
      <c r="S13" s="3" t="s">
        <v>37</v>
      </c>
      <c r="T13" s="3" t="s">
        <v>35</v>
      </c>
      <c r="U13" s="3"/>
      <c r="V13" s="3" t="s">
        <v>33</v>
      </c>
      <c r="W13" s="5">
        <v>21825</v>
      </c>
      <c r="X13" s="5">
        <v>11567.25</v>
      </c>
      <c r="Y13" s="5">
        <v>7180.43</v>
      </c>
      <c r="Z13" s="5">
        <v>3077.32</v>
      </c>
      <c r="AA13" s="3">
        <v>0</v>
      </c>
    </row>
    <row r="14" spans="1:27" ht="28.5">
      <c r="A14" s="3" t="s">
        <v>28</v>
      </c>
      <c r="B14" s="3" t="s">
        <v>29</v>
      </c>
      <c r="C14" s="3" t="s">
        <v>38</v>
      </c>
      <c r="D14" s="3" t="s">
        <v>39</v>
      </c>
      <c r="E14" s="3" t="s">
        <v>30</v>
      </c>
      <c r="F14" s="3" t="s">
        <v>30</v>
      </c>
      <c r="G14" s="3">
        <v>2017</v>
      </c>
      <c r="H14" s="3" t="str">
        <f>CONCATENATE("54270364745")</f>
        <v>54270364745</v>
      </c>
      <c r="I14" s="3" t="s">
        <v>31</v>
      </c>
      <c r="J14" s="3" t="s">
        <v>32</v>
      </c>
      <c r="K14" s="3" t="str">
        <f t="shared" si="0"/>
        <v/>
      </c>
      <c r="L14" s="3" t="str">
        <f>CONCATENATE("7 7.4 6a")</f>
        <v>7 7.4 6a</v>
      </c>
      <c r="M14" s="3" t="str">
        <f>CONCATENATE("80000490443")</f>
        <v>80000490443</v>
      </c>
      <c r="N14" s="3" t="s">
        <v>58</v>
      </c>
      <c r="O14" s="3" t="s">
        <v>33</v>
      </c>
      <c r="P14" s="3" t="s">
        <v>59</v>
      </c>
      <c r="Q14" s="4">
        <v>46001</v>
      </c>
      <c r="R14" s="3" t="s">
        <v>34</v>
      </c>
      <c r="S14" s="3" t="s">
        <v>37</v>
      </c>
      <c r="T14" s="3" t="s">
        <v>35</v>
      </c>
      <c r="U14" s="3"/>
      <c r="V14" s="3" t="s">
        <v>33</v>
      </c>
      <c r="W14" s="5">
        <v>79657.78</v>
      </c>
      <c r="X14" s="5">
        <v>42218.62</v>
      </c>
      <c r="Y14" s="5">
        <v>26207.41</v>
      </c>
      <c r="Z14" s="5">
        <v>11231.75</v>
      </c>
      <c r="AA14" s="3">
        <v>0</v>
      </c>
    </row>
    <row r="15" spans="1:27" ht="28.5">
      <c r="A15" s="3" t="s">
        <v>28</v>
      </c>
      <c r="B15" s="3" t="s">
        <v>29</v>
      </c>
      <c r="C15" s="3" t="s">
        <v>38</v>
      </c>
      <c r="D15" s="3" t="s">
        <v>60</v>
      </c>
      <c r="E15" s="3" t="s">
        <v>30</v>
      </c>
      <c r="F15" s="3" t="s">
        <v>30</v>
      </c>
      <c r="G15" s="3">
        <v>2017</v>
      </c>
      <c r="H15" s="3" t="str">
        <f>CONCATENATE("54270364364")</f>
        <v>54270364364</v>
      </c>
      <c r="I15" s="3" t="s">
        <v>31</v>
      </c>
      <c r="J15" s="3" t="s">
        <v>32</v>
      </c>
      <c r="K15" s="3" t="str">
        <f t="shared" si="0"/>
        <v/>
      </c>
      <c r="L15" s="3" t="str">
        <f>CONCATENATE("19 19.3 6b")</f>
        <v>19 19.3 6b</v>
      </c>
      <c r="M15" s="3" t="str">
        <f>CONCATENATE("01451540437")</f>
        <v>01451540437</v>
      </c>
      <c r="N15" s="3" t="s">
        <v>61</v>
      </c>
      <c r="O15" s="3" t="s">
        <v>33</v>
      </c>
      <c r="P15" s="3" t="s">
        <v>62</v>
      </c>
      <c r="Q15" s="4">
        <v>45996</v>
      </c>
      <c r="R15" s="3" t="s">
        <v>34</v>
      </c>
      <c r="S15" s="3" t="s">
        <v>37</v>
      </c>
      <c r="T15" s="3" t="s">
        <v>35</v>
      </c>
      <c r="U15" s="3"/>
      <c r="V15" s="3" t="s">
        <v>33</v>
      </c>
      <c r="W15" s="5">
        <v>74990.59</v>
      </c>
      <c r="X15" s="5">
        <v>39745.01</v>
      </c>
      <c r="Y15" s="5">
        <v>24671.9</v>
      </c>
      <c r="Z15" s="5">
        <v>10573.68</v>
      </c>
      <c r="AA15" s="3">
        <v>0</v>
      </c>
    </row>
    <row r="16" spans="1:27" ht="28.5">
      <c r="A16" s="3" t="s">
        <v>28</v>
      </c>
      <c r="B16" s="3" t="s">
        <v>29</v>
      </c>
      <c r="C16" s="3" t="s">
        <v>38</v>
      </c>
      <c r="D16" s="3" t="s">
        <v>38</v>
      </c>
      <c r="E16" s="3" t="s">
        <v>30</v>
      </c>
      <c r="F16" s="3" t="s">
        <v>30</v>
      </c>
      <c r="G16" s="3">
        <v>2017</v>
      </c>
      <c r="H16" s="3" t="str">
        <f>CONCATENATE("54270365502")</f>
        <v>54270365502</v>
      </c>
      <c r="I16" s="3" t="s">
        <v>31</v>
      </c>
      <c r="J16" s="3" t="s">
        <v>32</v>
      </c>
      <c r="K16" s="3" t="str">
        <f t="shared" si="0"/>
        <v/>
      </c>
      <c r="L16" s="3" t="str">
        <f>CONCATENATE("19 19.2 6b")</f>
        <v>19 19.2 6b</v>
      </c>
      <c r="M16" s="3" t="str">
        <f>CONCATENATE("02817300417")</f>
        <v>02817300417</v>
      </c>
      <c r="N16" s="3" t="s">
        <v>63</v>
      </c>
      <c r="O16" s="3" t="s">
        <v>33</v>
      </c>
      <c r="P16" s="3" t="s">
        <v>64</v>
      </c>
      <c r="Q16" s="4">
        <v>45996</v>
      </c>
      <c r="R16" s="3" t="s">
        <v>34</v>
      </c>
      <c r="S16" s="3" t="s">
        <v>37</v>
      </c>
      <c r="T16" s="3" t="s">
        <v>35</v>
      </c>
      <c r="U16" s="3"/>
      <c r="V16" s="3" t="s">
        <v>33</v>
      </c>
      <c r="W16" s="5">
        <v>74362.25</v>
      </c>
      <c r="X16" s="5">
        <v>39411.99</v>
      </c>
      <c r="Y16" s="5">
        <v>24465.18</v>
      </c>
      <c r="Z16" s="5">
        <v>10485.08</v>
      </c>
      <c r="AA16" s="3">
        <v>0</v>
      </c>
    </row>
    <row r="17" spans="1:27" ht="28.5">
      <c r="A17" s="3" t="s">
        <v>28</v>
      </c>
      <c r="B17" s="3" t="s">
        <v>29</v>
      </c>
      <c r="C17" s="3" t="s">
        <v>38</v>
      </c>
      <c r="D17" s="3" t="s">
        <v>38</v>
      </c>
      <c r="E17" s="3" t="s">
        <v>30</v>
      </c>
      <c r="F17" s="3" t="s">
        <v>30</v>
      </c>
      <c r="G17" s="3">
        <v>2017</v>
      </c>
      <c r="H17" s="3" t="str">
        <f>CONCATENATE("54270365510")</f>
        <v>54270365510</v>
      </c>
      <c r="I17" s="3" t="s">
        <v>31</v>
      </c>
      <c r="J17" s="3" t="s">
        <v>32</v>
      </c>
      <c r="K17" s="3" t="str">
        <f t="shared" si="0"/>
        <v/>
      </c>
      <c r="L17" s="3" t="str">
        <f>CONCATENATE("19 19.2 6b")</f>
        <v>19 19.2 6b</v>
      </c>
      <c r="M17" s="3" t="str">
        <f>CONCATENATE("00360440416")</f>
        <v>00360440416</v>
      </c>
      <c r="N17" s="3" t="s">
        <v>65</v>
      </c>
      <c r="O17" s="3" t="s">
        <v>33</v>
      </c>
      <c r="P17" s="3" t="s">
        <v>66</v>
      </c>
      <c r="Q17" s="4">
        <v>45996</v>
      </c>
      <c r="R17" s="3" t="s">
        <v>34</v>
      </c>
      <c r="S17" s="3" t="s">
        <v>37</v>
      </c>
      <c r="T17" s="3" t="s">
        <v>35</v>
      </c>
      <c r="U17" s="3"/>
      <c r="V17" s="3" t="s">
        <v>33</v>
      </c>
      <c r="W17" s="5">
        <v>102578.08</v>
      </c>
      <c r="X17" s="5">
        <v>54366.38</v>
      </c>
      <c r="Y17" s="5">
        <v>33748.19</v>
      </c>
      <c r="Z17" s="5">
        <v>14463.51</v>
      </c>
      <c r="AA17" s="3">
        <v>0</v>
      </c>
    </row>
    <row r="18" spans="1:27" ht="55.5">
      <c r="A18" s="3" t="s">
        <v>28</v>
      </c>
      <c r="B18" s="3" t="s">
        <v>29</v>
      </c>
      <c r="C18" s="3" t="s">
        <v>38</v>
      </c>
      <c r="D18" s="3" t="s">
        <v>60</v>
      </c>
      <c r="E18" s="3" t="s">
        <v>30</v>
      </c>
      <c r="F18" s="3" t="s">
        <v>30</v>
      </c>
      <c r="G18" s="3">
        <v>2017</v>
      </c>
      <c r="H18" s="3" t="str">
        <f>CONCATENATE("54270363515")</f>
        <v>54270363515</v>
      </c>
      <c r="I18" s="3" t="s">
        <v>31</v>
      </c>
      <c r="J18" s="3" t="s">
        <v>32</v>
      </c>
      <c r="K18" s="3" t="str">
        <f t="shared" si="0"/>
        <v/>
      </c>
      <c r="L18" s="3" t="str">
        <f>CONCATENATE("6 6.4 2a")</f>
        <v>6 6.4 2a</v>
      </c>
      <c r="M18" s="3" t="str">
        <f>CONCATENATE("FZZMTN75M41C704Q")</f>
        <v>FZZMTN75M41C704Q</v>
      </c>
      <c r="N18" s="3" t="s">
        <v>67</v>
      </c>
      <c r="O18" s="3" t="s">
        <v>33</v>
      </c>
      <c r="P18" s="3" t="s">
        <v>68</v>
      </c>
      <c r="Q18" s="4">
        <v>46001</v>
      </c>
      <c r="R18" s="3" t="s">
        <v>34</v>
      </c>
      <c r="S18" s="3" t="s">
        <v>37</v>
      </c>
      <c r="T18" s="3" t="s">
        <v>35</v>
      </c>
      <c r="U18" s="3"/>
      <c r="V18" s="3" t="s">
        <v>33</v>
      </c>
      <c r="W18" s="5">
        <v>200000</v>
      </c>
      <c r="X18" s="5">
        <v>106000</v>
      </c>
      <c r="Y18" s="5">
        <v>65800</v>
      </c>
      <c r="Z18" s="5">
        <v>28200</v>
      </c>
      <c r="AA18" s="3">
        <v>0</v>
      </c>
    </row>
    <row r="19" spans="1:27" ht="28.5">
      <c r="A19" s="3" t="s">
        <v>28</v>
      </c>
      <c r="B19" s="3" t="s">
        <v>29</v>
      </c>
      <c r="C19" s="3" t="s">
        <v>38</v>
      </c>
      <c r="D19" s="3" t="s">
        <v>53</v>
      </c>
      <c r="E19" s="3" t="s">
        <v>30</v>
      </c>
      <c r="F19" s="3" t="s">
        <v>30</v>
      </c>
      <c r="G19" s="3">
        <v>2017</v>
      </c>
      <c r="H19" s="3" t="str">
        <f>CONCATENATE("54270361980")</f>
        <v>54270361980</v>
      </c>
      <c r="I19" s="3" t="s">
        <v>31</v>
      </c>
      <c r="J19" s="3" t="s">
        <v>32</v>
      </c>
      <c r="K19" s="3" t="str">
        <f t="shared" si="0"/>
        <v/>
      </c>
      <c r="L19" s="3" t="str">
        <f>CONCATENATE("7 7.4 6a")</f>
        <v>7 7.4 6a</v>
      </c>
      <c r="M19" s="3" t="str">
        <f>CONCATENATE("80004090413")</f>
        <v>80004090413</v>
      </c>
      <c r="N19" s="3" t="s">
        <v>69</v>
      </c>
      <c r="O19" s="3" t="s">
        <v>33</v>
      </c>
      <c r="P19" s="3" t="s">
        <v>70</v>
      </c>
      <c r="Q19" s="4">
        <v>46001</v>
      </c>
      <c r="R19" s="3" t="s">
        <v>34</v>
      </c>
      <c r="S19" s="3" t="s">
        <v>37</v>
      </c>
      <c r="T19" s="3" t="s">
        <v>35</v>
      </c>
      <c r="U19" s="3"/>
      <c r="V19" s="3" t="s">
        <v>33</v>
      </c>
      <c r="W19" s="5">
        <v>75000</v>
      </c>
      <c r="X19" s="5">
        <v>39750</v>
      </c>
      <c r="Y19" s="5">
        <v>24675</v>
      </c>
      <c r="Z19" s="5">
        <v>10575</v>
      </c>
      <c r="AA19" s="3">
        <v>0</v>
      </c>
    </row>
    <row r="20" spans="1:27" ht="28.5">
      <c r="A20" s="3" t="s">
        <v>28</v>
      </c>
      <c r="B20" s="3" t="s">
        <v>29</v>
      </c>
      <c r="C20" s="3" t="s">
        <v>38</v>
      </c>
      <c r="D20" s="3" t="s">
        <v>60</v>
      </c>
      <c r="E20" s="3" t="s">
        <v>30</v>
      </c>
      <c r="F20" s="3" t="s">
        <v>30</v>
      </c>
      <c r="G20" s="3">
        <v>2017</v>
      </c>
      <c r="H20" s="3" t="str">
        <f>CONCATENATE("54270363507")</f>
        <v>54270363507</v>
      </c>
      <c r="I20" s="3" t="s">
        <v>31</v>
      </c>
      <c r="J20" s="3" t="s">
        <v>32</v>
      </c>
      <c r="K20" s="3" t="str">
        <f t="shared" si="0"/>
        <v/>
      </c>
      <c r="L20" s="3" t="str">
        <f>CONCATENATE("19 19.3 6b")</f>
        <v>19 19.3 6b</v>
      </c>
      <c r="M20" s="3" t="str">
        <f>CONCATENATE("01119560439")</f>
        <v>01119560439</v>
      </c>
      <c r="N20" s="3" t="s">
        <v>71</v>
      </c>
      <c r="O20" s="3" t="s">
        <v>33</v>
      </c>
      <c r="P20" s="3" t="s">
        <v>72</v>
      </c>
      <c r="Q20" s="4">
        <v>45996</v>
      </c>
      <c r="R20" s="3" t="s">
        <v>34</v>
      </c>
      <c r="S20" s="3" t="s">
        <v>37</v>
      </c>
      <c r="T20" s="3" t="s">
        <v>35</v>
      </c>
      <c r="U20" s="3"/>
      <c r="V20" s="3" t="s">
        <v>33</v>
      </c>
      <c r="W20" s="5">
        <v>79983.19</v>
      </c>
      <c r="X20" s="5">
        <v>42391.09</v>
      </c>
      <c r="Y20" s="5">
        <v>26314.47</v>
      </c>
      <c r="Z20" s="5">
        <v>11277.63</v>
      </c>
      <c r="AA20" s="3">
        <v>0</v>
      </c>
    </row>
    <row r="21" spans="1:27" ht="46.5">
      <c r="A21" s="3" t="s">
        <v>28</v>
      </c>
      <c r="B21" s="3" t="s">
        <v>29</v>
      </c>
      <c r="C21" s="3" t="s">
        <v>38</v>
      </c>
      <c r="D21" s="3" t="s">
        <v>38</v>
      </c>
      <c r="E21" s="3" t="s">
        <v>30</v>
      </c>
      <c r="F21" s="3" t="s">
        <v>30</v>
      </c>
      <c r="G21" s="3">
        <v>2017</v>
      </c>
      <c r="H21" s="3" t="str">
        <f>CONCATENATE("54270365544")</f>
        <v>54270365544</v>
      </c>
      <c r="I21" s="3" t="s">
        <v>31</v>
      </c>
      <c r="J21" s="3" t="s">
        <v>32</v>
      </c>
      <c r="K21" s="3" t="str">
        <f t="shared" si="0"/>
        <v/>
      </c>
      <c r="L21" s="3" t="str">
        <f>CONCATENATE("19 19.2 6b")</f>
        <v>19 19.2 6b</v>
      </c>
      <c r="M21" s="3" t="str">
        <f>CONCATENATE("LPPVLR99L50I156C")</f>
        <v>LPPVLR99L50I156C</v>
      </c>
      <c r="N21" s="3" t="s">
        <v>73</v>
      </c>
      <c r="O21" s="3" t="s">
        <v>33</v>
      </c>
      <c r="P21" s="3" t="s">
        <v>74</v>
      </c>
      <c r="Q21" s="4">
        <v>45996</v>
      </c>
      <c r="R21" s="3" t="s">
        <v>34</v>
      </c>
      <c r="S21" s="3" t="s">
        <v>37</v>
      </c>
      <c r="T21" s="3" t="s">
        <v>35</v>
      </c>
      <c r="U21" s="3"/>
      <c r="V21" s="3" t="s">
        <v>33</v>
      </c>
      <c r="W21" s="5">
        <v>19400</v>
      </c>
      <c r="X21" s="5">
        <v>10282</v>
      </c>
      <c r="Y21" s="5">
        <v>6382.6</v>
      </c>
      <c r="Z21" s="5">
        <v>2735.4</v>
      </c>
      <c r="AA21" s="3">
        <v>0</v>
      </c>
    </row>
    <row r="22" spans="1:27" ht="28.5">
      <c r="A22" s="3" t="s">
        <v>28</v>
      </c>
      <c r="B22" s="3" t="s">
        <v>29</v>
      </c>
      <c r="C22" s="3" t="s">
        <v>38</v>
      </c>
      <c r="D22" s="3" t="s">
        <v>39</v>
      </c>
      <c r="E22" s="3" t="s">
        <v>30</v>
      </c>
      <c r="F22" s="3" t="s">
        <v>30</v>
      </c>
      <c r="G22" s="3">
        <v>2017</v>
      </c>
      <c r="H22" s="3" t="str">
        <f>CONCATENATE("54270363523")</f>
        <v>54270363523</v>
      </c>
      <c r="I22" s="3" t="s">
        <v>31</v>
      </c>
      <c r="J22" s="3" t="s">
        <v>32</v>
      </c>
      <c r="K22" s="3" t="str">
        <f t="shared" si="0"/>
        <v/>
      </c>
      <c r="L22" s="3" t="str">
        <f>CONCATENATE("19 19.3 6b")</f>
        <v>19 19.3 6b</v>
      </c>
      <c r="M22" s="3" t="str">
        <f>CONCATENATE("01502360447")</f>
        <v>01502360447</v>
      </c>
      <c r="N22" s="3" t="s">
        <v>75</v>
      </c>
      <c r="O22" s="3" t="s">
        <v>33</v>
      </c>
      <c r="P22" s="3" t="s">
        <v>72</v>
      </c>
      <c r="Q22" s="4">
        <v>45996</v>
      </c>
      <c r="R22" s="3" t="s">
        <v>34</v>
      </c>
      <c r="S22" s="3" t="s">
        <v>37</v>
      </c>
      <c r="T22" s="3" t="s">
        <v>35</v>
      </c>
      <c r="U22" s="3"/>
      <c r="V22" s="3" t="s">
        <v>33</v>
      </c>
      <c r="W22" s="5">
        <v>76798.179999999993</v>
      </c>
      <c r="X22" s="5">
        <v>40703.040000000001</v>
      </c>
      <c r="Y22" s="5">
        <v>25266.6</v>
      </c>
      <c r="Z22" s="5">
        <v>10828.54</v>
      </c>
      <c r="AA22" s="3">
        <v>0</v>
      </c>
    </row>
    <row r="23" spans="1:27" ht="28.5">
      <c r="A23" s="3" t="s">
        <v>28</v>
      </c>
      <c r="B23" s="3" t="s">
        <v>29</v>
      </c>
      <c r="C23" s="3" t="s">
        <v>38</v>
      </c>
      <c r="D23" s="3" t="s">
        <v>39</v>
      </c>
      <c r="E23" s="3" t="s">
        <v>30</v>
      </c>
      <c r="F23" s="3" t="s">
        <v>30</v>
      </c>
      <c r="G23" s="3">
        <v>2017</v>
      </c>
      <c r="H23" s="3" t="str">
        <f>CONCATENATE("54270366740")</f>
        <v>54270366740</v>
      </c>
      <c r="I23" s="3" t="s">
        <v>31</v>
      </c>
      <c r="J23" s="3" t="s">
        <v>32</v>
      </c>
      <c r="K23" s="3" t="str">
        <f t="shared" si="0"/>
        <v/>
      </c>
      <c r="L23" s="3" t="str">
        <f>CONCATENATE("19 19.4 6b")</f>
        <v>19 19.4 6b</v>
      </c>
      <c r="M23" s="3" t="str">
        <f>CONCATENATE("01502360447")</f>
        <v>01502360447</v>
      </c>
      <c r="N23" s="3" t="s">
        <v>75</v>
      </c>
      <c r="O23" s="3" t="s">
        <v>33</v>
      </c>
      <c r="P23" s="3" t="s">
        <v>76</v>
      </c>
      <c r="Q23" s="4">
        <v>46001</v>
      </c>
      <c r="R23" s="3" t="s">
        <v>34</v>
      </c>
      <c r="S23" s="3" t="s">
        <v>37</v>
      </c>
      <c r="T23" s="3" t="s">
        <v>35</v>
      </c>
      <c r="U23" s="3"/>
      <c r="V23" s="3" t="s">
        <v>33</v>
      </c>
      <c r="W23" s="5">
        <v>43511.26</v>
      </c>
      <c r="X23" s="5">
        <v>23060.97</v>
      </c>
      <c r="Y23" s="5">
        <v>14315.2</v>
      </c>
      <c r="Z23" s="5">
        <v>6135.09</v>
      </c>
      <c r="AA23" s="3">
        <v>0</v>
      </c>
    </row>
    <row r="24" spans="1:27" ht="28.5">
      <c r="A24" s="3" t="s">
        <v>28</v>
      </c>
      <c r="B24" s="3" t="s">
        <v>29</v>
      </c>
      <c r="C24" s="3" t="s">
        <v>38</v>
      </c>
      <c r="D24" s="3" t="s">
        <v>53</v>
      </c>
      <c r="E24" s="3" t="s">
        <v>30</v>
      </c>
      <c r="F24" s="3" t="s">
        <v>30</v>
      </c>
      <c r="G24" s="3">
        <v>2017</v>
      </c>
      <c r="H24" s="3" t="str">
        <f>CONCATENATE("54270365452")</f>
        <v>54270365452</v>
      </c>
      <c r="I24" s="3" t="s">
        <v>31</v>
      </c>
      <c r="J24" s="3" t="s">
        <v>32</v>
      </c>
      <c r="K24" s="3" t="str">
        <f t="shared" si="0"/>
        <v/>
      </c>
      <c r="L24" s="3" t="str">
        <f>CONCATENATE("16 16.1 2a")</f>
        <v>16 16.1 2a</v>
      </c>
      <c r="M24" s="3" t="str">
        <f>CONCATENATE("02074120417")</f>
        <v>02074120417</v>
      </c>
      <c r="N24" s="3" t="s">
        <v>77</v>
      </c>
      <c r="O24" s="3" t="s">
        <v>33</v>
      </c>
      <c r="P24" s="3" t="s">
        <v>78</v>
      </c>
      <c r="Q24" s="4">
        <v>46001</v>
      </c>
      <c r="R24" s="3" t="s">
        <v>34</v>
      </c>
      <c r="S24" s="3" t="s">
        <v>37</v>
      </c>
      <c r="T24" s="3" t="s">
        <v>35</v>
      </c>
      <c r="U24" s="3"/>
      <c r="V24" s="3" t="s">
        <v>33</v>
      </c>
      <c r="W24" s="5">
        <v>75416.289999999994</v>
      </c>
      <c r="X24" s="5">
        <v>39970.629999999997</v>
      </c>
      <c r="Y24" s="5">
        <v>24811.96</v>
      </c>
      <c r="Z24" s="5">
        <v>10633.7</v>
      </c>
      <c r="AA24" s="3">
        <v>0</v>
      </c>
    </row>
  </sheetData>
  <autoFilter ref="A3:AA24"/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Secreti</dc:creator>
  <cp:lastModifiedBy>Marco</cp:lastModifiedBy>
  <dcterms:created xsi:type="dcterms:W3CDTF">2025-12-12T21:19:23Z</dcterms:created>
  <dcterms:modified xsi:type="dcterms:W3CDTF">2025-12-15T09:27:50Z</dcterms:modified>
</cp:coreProperties>
</file>