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agov-my.sharepoint.com/personal/gi_greco_agea_gov_it/Documents/Decreti/688/Spacchettamento/"/>
    </mc:Choice>
  </mc:AlternateContent>
  <xr:revisionPtr revIDLastSave="0" documentId="8_{6AD72DA7-3127-42DF-AC91-0D0CB51569A3}" xr6:coauthVersionLast="47" xr6:coauthVersionMax="47" xr10:uidLastSave="{00000000-0000-0000-0000-000000000000}"/>
  <bookViews>
    <workbookView xWindow="-108" yWindow="-108" windowWidth="23256" windowHeight="12576" xr2:uid="{64C5F328-6186-4E90-8024-7EECC0BE7606}"/>
  </bookViews>
  <sheets>
    <sheet name="MARCH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  <c r="H35" i="1"/>
  <c r="M34" i="1"/>
  <c r="L34" i="1"/>
  <c r="K34" i="1"/>
  <c r="H34" i="1"/>
  <c r="M33" i="1"/>
  <c r="L33" i="1"/>
  <c r="K33" i="1"/>
  <c r="H33" i="1"/>
  <c r="M32" i="1"/>
  <c r="L32" i="1"/>
  <c r="K32" i="1"/>
  <c r="H32" i="1"/>
  <c r="M31" i="1"/>
  <c r="L31" i="1"/>
  <c r="K31" i="1"/>
  <c r="H31" i="1"/>
  <c r="M30" i="1"/>
  <c r="L30" i="1"/>
  <c r="K30" i="1"/>
  <c r="H30" i="1"/>
  <c r="M29" i="1"/>
  <c r="L29" i="1"/>
  <c r="K29" i="1"/>
  <c r="H29" i="1"/>
  <c r="M28" i="1"/>
  <c r="L28" i="1"/>
  <c r="K28" i="1"/>
  <c r="H28" i="1"/>
  <c r="M27" i="1"/>
  <c r="L27" i="1"/>
  <c r="K27" i="1"/>
  <c r="H27" i="1"/>
  <c r="M26" i="1"/>
  <c r="L26" i="1"/>
  <c r="K26" i="1"/>
  <c r="H26" i="1"/>
  <c r="M25" i="1"/>
  <c r="L25" i="1"/>
  <c r="K25" i="1"/>
  <c r="H25" i="1"/>
  <c r="M24" i="1"/>
  <c r="L24" i="1"/>
  <c r="K24" i="1"/>
  <c r="H24" i="1"/>
  <c r="M23" i="1"/>
  <c r="L23" i="1"/>
  <c r="K23" i="1"/>
  <c r="H23" i="1"/>
  <c r="M22" i="1"/>
  <c r="L22" i="1"/>
  <c r="K22" i="1"/>
  <c r="H22" i="1"/>
  <c r="M21" i="1"/>
  <c r="L21" i="1"/>
  <c r="K21" i="1"/>
  <c r="H21" i="1"/>
  <c r="M20" i="1"/>
  <c r="L20" i="1"/>
  <c r="K20" i="1"/>
  <c r="H20" i="1"/>
  <c r="M19" i="1"/>
  <c r="L19" i="1"/>
  <c r="K19" i="1"/>
  <c r="H19" i="1"/>
  <c r="M18" i="1"/>
  <c r="L18" i="1"/>
  <c r="K18" i="1"/>
  <c r="H18" i="1"/>
  <c r="M17" i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<sst xmlns="http://schemas.openxmlformats.org/spreadsheetml/2006/main" count="635" uniqueCount="233">
  <si>
    <t>Dettaglio Domande Pagabili Decreto 688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</si>
  <si>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</si>
  <si>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</si>
  <si>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</si>
  <si>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</si>
  <si>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</si>
  <si>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</si>
  <si>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</si>
  <si>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</si>
  <si>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</si>
  <si>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</si>
  <si>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</si>
  <si>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</si>
  <si>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</si>
  <si>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</si>
  <si>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</si>
  <si>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</si>
  <si>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</si>
  <si>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</si>
  <si>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</si>
  <si>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</si>
  <si>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Tipologia di Strumento Finanziario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</si>
  <si>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</si>
  <si>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</si>
  <si>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</si>
  <si>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</si>
  <si>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</si>
  <si>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</si>
  <si>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Strutturali</t>
  </si>
  <si>
    <t>MARCHE</t>
  </si>
  <si>
    <t>SERV. DEC. AGRICOLTURA E ALIM. - MACERATA</t>
  </si>
  <si>
    <t>IN PROPRIO</t>
  </si>
  <si>
    <t>NO</t>
  </si>
  <si>
    <t>PSR 2014/2022</t>
  </si>
  <si>
    <t>SOCIETA' AGRICOLA COCILOVA DINO E C. S.S.</t>
  </si>
  <si>
    <t>AGEA.ASR.2024.0761043</t>
  </si>
  <si>
    <t>In Liquidazione</t>
  </si>
  <si>
    <t>Saldo</t>
  </si>
  <si>
    <t>Co-Finanziato</t>
  </si>
  <si>
    <t>Ordinario</t>
  </si>
  <si>
    <t>8.470,78</t>
  </si>
  <si>
    <t>3.652,60</t>
  </si>
  <si>
    <t>3.373,06</t>
  </si>
  <si>
    <t>1.445,12</t>
  </si>
  <si>
    <t>0,00</t>
  </si>
  <si>
    <t>SERV. DEC. AGRICOLTURA E ALIM. -ASCOLI PICENO</t>
  </si>
  <si>
    <t>SI</t>
  </si>
  <si>
    <t>COMUNE DI APPIGNANO DEL TRONTO</t>
  </si>
  <si>
    <t>AGEA.ASR.2024.0777410</t>
  </si>
  <si>
    <t>26.417,91</t>
  </si>
  <si>
    <t>11.391,40</t>
  </si>
  <si>
    <t>10.519,61</t>
  </si>
  <si>
    <t>4.506,90</t>
  </si>
  <si>
    <t>CAA Coldiretti srl</t>
  </si>
  <si>
    <t>CAA Coldiretti - ASCOLI PICENO - 025</t>
  </si>
  <si>
    <t>MARSILI ANDREA</t>
  </si>
  <si>
    <t>AGEA.ASR.2024.0772677</t>
  </si>
  <si>
    <t>SAL</t>
  </si>
  <si>
    <t>24.500,00</t>
  </si>
  <si>
    <t>10.564,40</t>
  </si>
  <si>
    <t>9.755,90</t>
  </si>
  <si>
    <t>4.179,70</t>
  </si>
  <si>
    <t>OCCHIODORO MATTEO</t>
  </si>
  <si>
    <t>AGEA.ASR.2024.0778701</t>
  </si>
  <si>
    <t>Anticipo</t>
  </si>
  <si>
    <t>103.237,46</t>
  </si>
  <si>
    <t>44.515,99</t>
  </si>
  <si>
    <t>41.109,16</t>
  </si>
  <si>
    <t>17.612,31</t>
  </si>
  <si>
    <t>SERV. DEC. AGRICOLTURA E ALIMENTAZIONE - PESARO</t>
  </si>
  <si>
    <t>CAA CIA srl</t>
  </si>
  <si>
    <t>CAA CIA - PESARO E URBINO - 005</t>
  </si>
  <si>
    <t>MEI QUINTO</t>
  </si>
  <si>
    <t>AGEA.ASR.2024.0753613</t>
  </si>
  <si>
    <t>1.435,07</t>
  </si>
  <si>
    <t>618,80</t>
  </si>
  <si>
    <t>571,44</t>
  </si>
  <si>
    <t>244,83</t>
  </si>
  <si>
    <t>CAA-CAF AGRI S.R.L.</t>
  </si>
  <si>
    <t>CAA CAF AGRI - PESARO E URBINO - 221</t>
  </si>
  <si>
    <t>MERCATELLI MARZIA</t>
  </si>
  <si>
    <t>920,92</t>
  </si>
  <si>
    <t>397,10</t>
  </si>
  <si>
    <t>366,71</t>
  </si>
  <si>
    <t>157,11</t>
  </si>
  <si>
    <t>COMUNE ACQUAVIVA PICENA</t>
  </si>
  <si>
    <t>AGEA.ASR.2024.0763020</t>
  </si>
  <si>
    <t>31.798,16</t>
  </si>
  <si>
    <t>13.711,37</t>
  </si>
  <si>
    <t>12.662,03</t>
  </si>
  <si>
    <t>5.424,76</t>
  </si>
  <si>
    <t>COMUNE DI RIPATRANSONE</t>
  </si>
  <si>
    <t>36.630,47</t>
  </si>
  <si>
    <t>15.795,06</t>
  </si>
  <si>
    <t>14.586,25</t>
  </si>
  <si>
    <t>6.249,16</t>
  </si>
  <si>
    <t>COMUNE DI MORESCO</t>
  </si>
  <si>
    <t>AGEA.ASR.2024.0763095</t>
  </si>
  <si>
    <t>11.016,55</t>
  </si>
  <si>
    <t>4.750,34</t>
  </si>
  <si>
    <t>4.386,79</t>
  </si>
  <si>
    <t>1.879,42</t>
  </si>
  <si>
    <t>CAA Coldiretti - MACERATA - 017</t>
  </si>
  <si>
    <t>BERNARDI MIRCO</t>
  </si>
  <si>
    <t>AGEA.ASR.2024.0768097</t>
  </si>
  <si>
    <t>18.000,00</t>
  </si>
  <si>
    <t>7.761,60</t>
  </si>
  <si>
    <t>7.167,60</t>
  </si>
  <si>
    <t>3.070,80</t>
  </si>
  <si>
    <t>SERV. DEC. AGRICOLTURA E ALIMENTAZIONE - ANCONA</t>
  </si>
  <si>
    <t>SOCIETA' AGRICOLA IL MULINO DI PONTANI GIULIA E C. S.S.</t>
  </si>
  <si>
    <t>17.460,00</t>
  </si>
  <si>
    <t>7.528,75</t>
  </si>
  <si>
    <t>6.952,57</t>
  </si>
  <si>
    <t>2.978,68</t>
  </si>
  <si>
    <t>IAIANI ANGELO</t>
  </si>
  <si>
    <t>AGEA.ASR.2024.0761109</t>
  </si>
  <si>
    <t>25.340,00</t>
  </si>
  <si>
    <t>10.926,61</t>
  </si>
  <si>
    <t>10.090,39</t>
  </si>
  <si>
    <t>4.323,00</t>
  </si>
  <si>
    <t>NATALIZI ROBERTO</t>
  </si>
  <si>
    <t>52.116,59</t>
  </si>
  <si>
    <t>22.472,67</t>
  </si>
  <si>
    <t>20.752,83</t>
  </si>
  <si>
    <t>8.891,09</t>
  </si>
  <si>
    <t>SOCIETA' AGRICOLA ARTETA SOCIETA' SEMPLICE</t>
  </si>
  <si>
    <t>13.800,00</t>
  </si>
  <si>
    <t>5.950,56</t>
  </si>
  <si>
    <t>5.495,16</t>
  </si>
  <si>
    <t>2.354,28</t>
  </si>
  <si>
    <t>CAA Coldiretti - MACERATA - 007</t>
  </si>
  <si>
    <t>SOCIETA' AGRICOLA IL TESORO DEI SIBILLINI DI TIDEI MAURO E MARICA S.S.</t>
  </si>
  <si>
    <t>21.940,60</t>
  </si>
  <si>
    <t>9.460,79</t>
  </si>
  <si>
    <t>8.736,75</t>
  </si>
  <si>
    <t>3.743,06</t>
  </si>
  <si>
    <t>ANGELLOZZI NADIA</t>
  </si>
  <si>
    <t>AGEA.ASR.2024.0768240</t>
  </si>
  <si>
    <t>29.208,54</t>
  </si>
  <si>
    <t>12.594,72</t>
  </si>
  <si>
    <t>11.630,84</t>
  </si>
  <si>
    <t>4.982,98</t>
  </si>
  <si>
    <t>TOTO' CATERINA</t>
  </si>
  <si>
    <t>AGEA.ASR.2024.0753699</t>
  </si>
  <si>
    <t>1.318,24</t>
  </si>
  <si>
    <t>568,43</t>
  </si>
  <si>
    <t>524,92</t>
  </si>
  <si>
    <t>224,89</t>
  </si>
  <si>
    <t>VALLESI CRISTIANA</t>
  </si>
  <si>
    <t>1.121,52</t>
  </si>
  <si>
    <t>483,60</t>
  </si>
  <si>
    <t>446,59</t>
  </si>
  <si>
    <t>191,33</t>
  </si>
  <si>
    <t>CAA Coldiretti - ANCONA - 004</t>
  </si>
  <si>
    <t>CARLETTI MARCO</t>
  </si>
  <si>
    <t>AGEA.ASR.2024.0762300</t>
  </si>
  <si>
    <t>18.431,76</t>
  </si>
  <si>
    <t>7.947,77</t>
  </si>
  <si>
    <t>7.339,53</t>
  </si>
  <si>
    <t>3.144,46</t>
  </si>
  <si>
    <t>FILODIVINO SOCIETA' AGRICOLA FORESTALE S.R.L.</t>
  </si>
  <si>
    <t>41.032,70</t>
  </si>
  <si>
    <t>17.693,30</t>
  </si>
  <si>
    <t>16.339,22</t>
  </si>
  <si>
    <t>7.000,18</t>
  </si>
  <si>
    <t>CAA CAF AGRI - ANCONA - 221</t>
  </si>
  <si>
    <t>MAGAGNINI ELISABETTA</t>
  </si>
  <si>
    <t>7.483,31</t>
  </si>
  <si>
    <t>3.226,80</t>
  </si>
  <si>
    <t>2.979,85</t>
  </si>
  <si>
    <t>1.276,66</t>
  </si>
  <si>
    <t>RAMADORI MANUELE</t>
  </si>
  <si>
    <t>83.289,63</t>
  </si>
  <si>
    <t>35.914,49</t>
  </si>
  <si>
    <t>33.165,93</t>
  </si>
  <si>
    <t>14.209,21</t>
  </si>
  <si>
    <t>SPITONI ANNA</t>
  </si>
  <si>
    <t>11.778,69</t>
  </si>
  <si>
    <t>5.078,97</t>
  </si>
  <si>
    <t>4.690,27</t>
  </si>
  <si>
    <t>2.009,45</t>
  </si>
  <si>
    <t>COMUNE DI POLLENZA</t>
  </si>
  <si>
    <t>AGEA.ASR.2024.0763685</t>
  </si>
  <si>
    <t>34.898,18</t>
  </si>
  <si>
    <t>15.048,10</t>
  </si>
  <si>
    <t>13.896,46</t>
  </si>
  <si>
    <t>5.953,62</t>
  </si>
  <si>
    <t>BERARDI GIANCARLO</t>
  </si>
  <si>
    <t>AGEA.ASR.2024.0762283</t>
  </si>
  <si>
    <t>12.626,76</t>
  </si>
  <si>
    <t>5.444,66</t>
  </si>
  <si>
    <t>5.027,98</t>
  </si>
  <si>
    <t>2.154,12</t>
  </si>
  <si>
    <t>FIORINI CARLA</t>
  </si>
  <si>
    <t>11.344,26</t>
  </si>
  <si>
    <t>4.891,64</t>
  </si>
  <si>
    <t>4.517,28</t>
  </si>
  <si>
    <t>1.935,34</t>
  </si>
  <si>
    <t>FIORINI MARCO</t>
  </si>
  <si>
    <t>24.625,00</t>
  </si>
  <si>
    <t>10.618,30</t>
  </si>
  <si>
    <t>9.805,68</t>
  </si>
  <si>
    <t>4.201,02</t>
  </si>
  <si>
    <t>Misure a Superficie</t>
  </si>
  <si>
    <t>CAA CIA - ASCOLI PICENO - 001</t>
  </si>
  <si>
    <t>VAGNONI LILIANA</t>
  </si>
  <si>
    <t>AGEA.ASR.2024.0748370</t>
  </si>
  <si>
    <t>30.320,43</t>
  </si>
  <si>
    <t>13.074,17</t>
  </si>
  <si>
    <t>12.073,60</t>
  </si>
  <si>
    <t>5.172,66</t>
  </si>
  <si>
    <t>AGEA.ASR.2024.0768208</t>
  </si>
  <si>
    <t>COMUNE DI CASTIGNANO</t>
  </si>
  <si>
    <t>AGEA.ASR.2024.0762982</t>
  </si>
  <si>
    <t>20.000,00</t>
  </si>
  <si>
    <t>8.624,00</t>
  </si>
  <si>
    <t>7.964,00</t>
  </si>
  <si>
    <t>3.412,00</t>
  </si>
  <si>
    <t>CAA UNICAA srl</t>
  </si>
  <si>
    <t>CAA UNICAA - ASCOLI PICENO - 004</t>
  </si>
  <si>
    <t>GUIDOTTI MASSIMO</t>
  </si>
  <si>
    <t>AGEA.ASR.2024.0768239</t>
  </si>
  <si>
    <t>42.094,33</t>
  </si>
  <si>
    <t>18.151,08</t>
  </si>
  <si>
    <t>16.761,96</t>
  </si>
  <si>
    <t>7.181,29</t>
  </si>
  <si>
    <t>CAA Coldiretti - MACERATA - 008</t>
  </si>
  <si>
    <t>SOCIETA' AGRICOLA CRUCIANI RUGGERO &amp; C. SOCIETA' SEMPLICE</t>
  </si>
  <si>
    <t>45.669,20</t>
  </si>
  <si>
    <t>19.692,56</t>
  </si>
  <si>
    <t>18.185,48</t>
  </si>
  <si>
    <t>7.791,16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</si>
</sst>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D2403-C755-4ED9-8C61-E9B71924C736}">
  <sheetPr>
    <pageSetUpPr fitToPage="1"/>
  </sheetPr>
  <dimension ref="A1:Z35"/>
  <sheetViews>
    <sheetView tabSelected="1" workbookViewId="0"/>
  </sheetViews>
  <sheetFormatPr defaultRowHeight="14.4" x14ac:dyDescent="0.3"/>
  <cols>
    <col min="1" max="1" width="12" bestFit="1" customWidth="1"/>
    <col min="2" max="2" width="12.5546875" bestFit="1" customWidth="1"/>
    <col min="3" max="3" width="14.21875" bestFit="1" customWidth="1"/>
    <col min="4" max="4" width="33.88671875" bestFit="1" customWidth="1"/>
    <col min="5" max="5" width="25" bestFit="1" customWidth="1"/>
    <col min="6" max="6" width="32" bestFit="1" customWidth="1"/>
    <col min="7" max="7" width="6.5546875" bestFit="1" customWidth="1"/>
    <col min="8" max="8" width="9.88671875" bestFit="1" customWidth="1"/>
    <col min="9" max="9" width="16.33203125" bestFit="1" customWidth="1"/>
    <col min="10" max="10" width="18.33203125" bestFit="1" customWidth="1"/>
    <col min="11" max="12" width="13.21875" bestFit="1" customWidth="1"/>
    <col min="13" max="13" width="3.44140625" bestFit="1" customWidth="1"/>
    <col min="14" max="14" width="35.5546875" bestFit="1" customWidth="1"/>
    <col min="15" max="15" width="14.5546875" bestFit="1" customWidth="1"/>
    <col min="16" max="16" width="17.77734375" bestFit="1" customWidth="1"/>
    <col min="17" max="17" width="12.5546875" bestFit="1" customWidth="1"/>
    <col min="18" max="18" width="13.77734375" bestFit="1" customWidth="1"/>
    <col min="19" max="19" width="18.21875" bestFit="1" customWidth="1"/>
    <col min="20" max="20" width="3.77734375" bestFit="1" customWidth="1"/>
    <col min="21" max="21" width="19.77734375" bestFit="1" customWidth="1"/>
    <col min="22" max="22" width="14.21875" bestFit="1" customWidth="1"/>
    <col min="23" max="23" width="19" bestFit="1" customWidth="1"/>
    <col min="24" max="25" width="20.88671875" bestFit="1" customWidth="1"/>
    <col min="26" max="26" width="26.109375" bestFit="1" customWidth="1"/>
  </cols>
  <sheetData>
    <row r="1" spans="1:26" ht="28.8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spans="1:26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/>
    </row>
    <row r="3" spans="1:26" x14ac:dyDescent="0.3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7" t="s">
        <v>23</v>
      </c>
      <c r="X3" s="7" t="s">
        <v>24</v>
      </c>
      <c r="Y3" s="7" t="s">
        <v>25</v>
      </c>
      <c r="Z3" s="7" t="s">
        <v>26</v>
      </c>
    </row>
    <row r="4" spans="1:26" ht="30" x14ac:dyDescent="0.3">
      <c r="A4" s="8" t="s">
        <v>27</v>
      </c>
      <c r="B4" s="8" t="s">
        <v>28</v>
      </c>
      <c r="C4" s="8" t="s">
        <v>29</v>
      </c>
      <c r="D4" s="8" t="s">
        <v>30</v>
      </c>
      <c r="E4" s="8" t="s">
        <v>31</v>
      </c>
      <c r="F4" s="8" t="s">
        <v>31</v>
      </c>
      <c r="G4" s="8">
        <v>2017</v>
      </c>
      <c r="H4" s="8" t="str">
        <f>CONCATENATE("34270427577")</f>
        <v>34270427577</v>
      </c>
      <c r="I4" s="8" t="s">
        <v>32</v>
      </c>
      <c r="J4" s="8" t="s">
        <v>33</v>
      </c>
      <c r="K4" s="8" t="str">
        <f t="shared" ref="K4:K35" si="0">CONCATENATE("")</f>
        <v/>
      </c>
      <c r="L4" s="8" t="str">
        <f>CONCATENATE("8 8.1 5e")</f>
        <v>8 8.1 5e</v>
      </c>
      <c r="M4" s="8" t="str">
        <f>CONCATENATE("01135540431")</f>
        <v>01135540431</v>
      </c>
      <c r="N4" s="8" t="s">
        <v>34</v>
      </c>
      <c r="O4" s="8" t="s">
        <v>35</v>
      </c>
      <c r="P4" s="9">
        <v>45425</v>
      </c>
      <c r="Q4" s="8" t="s">
        <v>36</v>
      </c>
      <c r="R4" s="8" t="s">
        <v>37</v>
      </c>
      <c r="S4" s="8" t="s">
        <v>38</v>
      </c>
      <c r="T4" s="8"/>
      <c r="U4" s="8" t="s">
        <v>39</v>
      </c>
      <c r="V4" s="8" t="s">
        <v>40</v>
      </c>
      <c r="W4" s="8" t="s">
        <v>41</v>
      </c>
      <c r="X4" s="8" t="s">
        <v>42</v>
      </c>
      <c r="Y4" s="8" t="s">
        <v>43</v>
      </c>
      <c r="Z4" s="8" t="s">
        <v>44</v>
      </c>
    </row>
    <row r="5" spans="1:26" ht="30" x14ac:dyDescent="0.3">
      <c r="A5" s="8" t="s">
        <v>27</v>
      </c>
      <c r="B5" s="8" t="s">
        <v>28</v>
      </c>
      <c r="C5" s="8" t="s">
        <v>29</v>
      </c>
      <c r="D5" s="8" t="s">
        <v>45</v>
      </c>
      <c r="E5" s="8" t="s">
        <v>31</v>
      </c>
      <c r="F5" s="8" t="s">
        <v>31</v>
      </c>
      <c r="G5" s="8">
        <v>2017</v>
      </c>
      <c r="H5" s="8" t="str">
        <f>CONCATENATE("34270427650")</f>
        <v>34270427650</v>
      </c>
      <c r="I5" s="8" t="s">
        <v>46</v>
      </c>
      <c r="J5" s="8" t="s">
        <v>33</v>
      </c>
      <c r="K5" s="8" t="str">
        <f t="shared" si="0"/>
        <v/>
      </c>
      <c r="L5" s="8" t="str">
        <f>CONCATENATE("4 4.3 2a")</f>
        <v>4 4.3 2a</v>
      </c>
      <c r="M5" s="8" t="str">
        <f>CONCATENATE("00363500448")</f>
        <v>00363500448</v>
      </c>
      <c r="N5" s="8" t="s">
        <v>47</v>
      </c>
      <c r="O5" s="8" t="s">
        <v>48</v>
      </c>
      <c r="P5" s="9">
        <v>45425</v>
      </c>
      <c r="Q5" s="8" t="s">
        <v>36</v>
      </c>
      <c r="R5" s="8" t="s">
        <v>37</v>
      </c>
      <c r="S5" s="8" t="s">
        <v>38</v>
      </c>
      <c r="T5" s="8"/>
      <c r="U5" s="8" t="s">
        <v>39</v>
      </c>
      <c r="V5" s="8" t="s">
        <v>49</v>
      </c>
      <c r="W5" s="8" t="s">
        <v>50</v>
      </c>
      <c r="X5" s="8" t="s">
        <v>51</v>
      </c>
      <c r="Y5" s="8" t="s">
        <v>52</v>
      </c>
      <c r="Z5" s="8" t="s">
        <v>44</v>
      </c>
    </row>
    <row r="6" spans="1:26" ht="49.2" x14ac:dyDescent="0.3">
      <c r="A6" s="8" t="s">
        <v>27</v>
      </c>
      <c r="B6" s="8" t="s">
        <v>28</v>
      </c>
      <c r="C6" s="8" t="s">
        <v>29</v>
      </c>
      <c r="D6" s="8" t="s">
        <v>45</v>
      </c>
      <c r="E6" s="8" t="s">
        <v>53</v>
      </c>
      <c r="F6" s="8" t="s">
        <v>54</v>
      </c>
      <c r="G6" s="8">
        <v>2017</v>
      </c>
      <c r="H6" s="8" t="str">
        <f>CONCATENATE("34270427569")</f>
        <v>34270427569</v>
      </c>
      <c r="I6" s="8" t="s">
        <v>32</v>
      </c>
      <c r="J6" s="8" t="s">
        <v>33</v>
      </c>
      <c r="K6" s="8" t="str">
        <f t="shared" si="0"/>
        <v/>
      </c>
      <c r="L6" s="8" t="str">
        <f>CONCATENATE("6 6.1 2b")</f>
        <v>6 6.1 2b</v>
      </c>
      <c r="M6" s="8" t="str">
        <f>CONCATENATE("MRSNDR92L04D542P")</f>
        <v>MRSNDR92L04D542P</v>
      </c>
      <c r="N6" s="8" t="s">
        <v>55</v>
      </c>
      <c r="O6" s="8" t="s">
        <v>56</v>
      </c>
      <c r="P6" s="9">
        <v>45425</v>
      </c>
      <c r="Q6" s="8" t="s">
        <v>36</v>
      </c>
      <c r="R6" s="8" t="s">
        <v>57</v>
      </c>
      <c r="S6" s="8" t="s">
        <v>38</v>
      </c>
      <c r="T6" s="8"/>
      <c r="U6" s="8" t="s">
        <v>39</v>
      </c>
      <c r="V6" s="8" t="s">
        <v>58</v>
      </c>
      <c r="W6" s="8" t="s">
        <v>59</v>
      </c>
      <c r="X6" s="8" t="s">
        <v>60</v>
      </c>
      <c r="Y6" s="8" t="s">
        <v>61</v>
      </c>
      <c r="Z6" s="8" t="s">
        <v>44</v>
      </c>
    </row>
    <row r="7" spans="1:26" ht="58.8" x14ac:dyDescent="0.3">
      <c r="A7" s="8" t="s">
        <v>27</v>
      </c>
      <c r="B7" s="8" t="s">
        <v>28</v>
      </c>
      <c r="C7" s="8" t="s">
        <v>29</v>
      </c>
      <c r="D7" s="8" t="s">
        <v>45</v>
      </c>
      <c r="E7" s="8" t="s">
        <v>31</v>
      </c>
      <c r="F7" s="8" t="s">
        <v>31</v>
      </c>
      <c r="G7" s="8">
        <v>2017</v>
      </c>
      <c r="H7" s="8" t="str">
        <f>CONCATENATE("44270075524")</f>
        <v>44270075524</v>
      </c>
      <c r="I7" s="8" t="s">
        <v>32</v>
      </c>
      <c r="J7" s="8" t="s">
        <v>33</v>
      </c>
      <c r="K7" s="8" t="str">
        <f t="shared" si="0"/>
        <v/>
      </c>
      <c r="L7" s="8" t="str">
        <f>CONCATENATE("4 4.1 2a")</f>
        <v>4 4.1 2a</v>
      </c>
      <c r="M7" s="8" t="str">
        <f>CONCATENATE("CCHMTT90B24D542W")</f>
        <v>CCHMTT90B24D542W</v>
      </c>
      <c r="N7" s="8" t="s">
        <v>62</v>
      </c>
      <c r="O7" s="8" t="s">
        <v>63</v>
      </c>
      <c r="P7" s="9">
        <v>45425</v>
      </c>
      <c r="Q7" s="8" t="s">
        <v>36</v>
      </c>
      <c r="R7" s="8" t="s">
        <v>64</v>
      </c>
      <c r="S7" s="8" t="s">
        <v>38</v>
      </c>
      <c r="T7" s="8"/>
      <c r="U7" s="8" t="s">
        <v>39</v>
      </c>
      <c r="V7" s="8" t="s">
        <v>65</v>
      </c>
      <c r="W7" s="8" t="s">
        <v>66</v>
      </c>
      <c r="X7" s="8" t="s">
        <v>67</v>
      </c>
      <c r="Y7" s="8" t="s">
        <v>68</v>
      </c>
      <c r="Z7" s="8" t="s">
        <v>44</v>
      </c>
    </row>
    <row r="8" spans="1:26" ht="49.2" x14ac:dyDescent="0.3">
      <c r="A8" s="8" t="s">
        <v>27</v>
      </c>
      <c r="B8" s="8" t="s">
        <v>28</v>
      </c>
      <c r="C8" s="8" t="s">
        <v>29</v>
      </c>
      <c r="D8" s="8" t="s">
        <v>69</v>
      </c>
      <c r="E8" s="8" t="s">
        <v>70</v>
      </c>
      <c r="F8" s="8" t="s">
        <v>71</v>
      </c>
      <c r="G8" s="8">
        <v>2017</v>
      </c>
      <c r="H8" s="8" t="str">
        <f>CONCATENATE("34270427346")</f>
        <v>34270427346</v>
      </c>
      <c r="I8" s="8" t="s">
        <v>32</v>
      </c>
      <c r="J8" s="8" t="s">
        <v>33</v>
      </c>
      <c r="K8" s="8" t="str">
        <f t="shared" si="0"/>
        <v/>
      </c>
      <c r="L8" s="8" t="str">
        <f>CONCATENATE("3 3.1 3a")</f>
        <v>3 3.1 3a</v>
      </c>
      <c r="M8" s="8" t="str">
        <f>CONCATENATE("MEIQNT30P19D749R")</f>
        <v>MEIQNT30P19D749R</v>
      </c>
      <c r="N8" s="8" t="s">
        <v>72</v>
      </c>
      <c r="O8" s="8" t="s">
        <v>73</v>
      </c>
      <c r="P8" s="9">
        <v>45425</v>
      </c>
      <c r="Q8" s="8" t="s">
        <v>36</v>
      </c>
      <c r="R8" s="8" t="s">
        <v>37</v>
      </c>
      <c r="S8" s="8" t="s">
        <v>38</v>
      </c>
      <c r="T8" s="8"/>
      <c r="U8" s="8" t="s">
        <v>39</v>
      </c>
      <c r="V8" s="8" t="s">
        <v>74</v>
      </c>
      <c r="W8" s="8" t="s">
        <v>75</v>
      </c>
      <c r="X8" s="8" t="s">
        <v>76</v>
      </c>
      <c r="Y8" s="8" t="s">
        <v>77</v>
      </c>
      <c r="Z8" s="8" t="s">
        <v>44</v>
      </c>
    </row>
    <row r="9" spans="1:26" ht="49.2" x14ac:dyDescent="0.3">
      <c r="A9" s="8" t="s">
        <v>27</v>
      </c>
      <c r="B9" s="8" t="s">
        <v>28</v>
      </c>
      <c r="C9" s="8" t="s">
        <v>29</v>
      </c>
      <c r="D9" s="8" t="s">
        <v>69</v>
      </c>
      <c r="E9" s="8" t="s">
        <v>78</v>
      </c>
      <c r="F9" s="8" t="s">
        <v>79</v>
      </c>
      <c r="G9" s="8">
        <v>2017</v>
      </c>
      <c r="H9" s="8" t="str">
        <f>CONCATENATE("34270427338")</f>
        <v>34270427338</v>
      </c>
      <c r="I9" s="8" t="s">
        <v>32</v>
      </c>
      <c r="J9" s="8" t="s">
        <v>33</v>
      </c>
      <c r="K9" s="8" t="str">
        <f t="shared" si="0"/>
        <v/>
      </c>
      <c r="L9" s="8" t="str">
        <f>CONCATENATE("3 3.1 3a")</f>
        <v>3 3.1 3a</v>
      </c>
      <c r="M9" s="8" t="str">
        <f>CONCATENATE("MRCMRZ76D59I459C")</f>
        <v>MRCMRZ76D59I459C</v>
      </c>
      <c r="N9" s="8" t="s">
        <v>80</v>
      </c>
      <c r="O9" s="8" t="s">
        <v>73</v>
      </c>
      <c r="P9" s="9">
        <v>45425</v>
      </c>
      <c r="Q9" s="8" t="s">
        <v>36</v>
      </c>
      <c r="R9" s="8" t="s">
        <v>37</v>
      </c>
      <c r="S9" s="8" t="s">
        <v>38</v>
      </c>
      <c r="T9" s="8"/>
      <c r="U9" s="8" t="s">
        <v>39</v>
      </c>
      <c r="V9" s="8" t="s">
        <v>81</v>
      </c>
      <c r="W9" s="8" t="s">
        <v>82</v>
      </c>
      <c r="X9" s="8" t="s">
        <v>83</v>
      </c>
      <c r="Y9" s="8" t="s">
        <v>84</v>
      </c>
      <c r="Z9" s="8" t="s">
        <v>44</v>
      </c>
    </row>
    <row r="10" spans="1:26" ht="30" x14ac:dyDescent="0.3">
      <c r="A10" s="8" t="s">
        <v>27</v>
      </c>
      <c r="B10" s="8" t="s">
        <v>28</v>
      </c>
      <c r="C10" s="8" t="s">
        <v>29</v>
      </c>
      <c r="D10" s="8" t="s">
        <v>29</v>
      </c>
      <c r="E10" s="8" t="s">
        <v>31</v>
      </c>
      <c r="F10" s="8" t="s">
        <v>31</v>
      </c>
      <c r="G10" s="8">
        <v>2017</v>
      </c>
      <c r="H10" s="8" t="str">
        <f>CONCATENATE("34270427437")</f>
        <v>34270427437</v>
      </c>
      <c r="I10" s="8" t="s">
        <v>32</v>
      </c>
      <c r="J10" s="8" t="s">
        <v>33</v>
      </c>
      <c r="K10" s="8" t="str">
        <f t="shared" si="0"/>
        <v/>
      </c>
      <c r="L10" s="8" t="str">
        <f>CONCATENATE("19 19.2 6b")</f>
        <v>19 19.2 6b</v>
      </c>
      <c r="M10" s="8" t="str">
        <f>CONCATENATE("00376660445")</f>
        <v>00376660445</v>
      </c>
      <c r="N10" s="8" t="s">
        <v>85</v>
      </c>
      <c r="O10" s="8" t="s">
        <v>86</v>
      </c>
      <c r="P10" s="9">
        <v>45425</v>
      </c>
      <c r="Q10" s="8" t="s">
        <v>36</v>
      </c>
      <c r="R10" s="8" t="s">
        <v>37</v>
      </c>
      <c r="S10" s="8" t="s">
        <v>38</v>
      </c>
      <c r="T10" s="8"/>
      <c r="U10" s="8" t="s">
        <v>39</v>
      </c>
      <c r="V10" s="8" t="s">
        <v>87</v>
      </c>
      <c r="W10" s="8" t="s">
        <v>88</v>
      </c>
      <c r="X10" s="8" t="s">
        <v>89</v>
      </c>
      <c r="Y10" s="8" t="s">
        <v>90</v>
      </c>
      <c r="Z10" s="8" t="s">
        <v>44</v>
      </c>
    </row>
    <row r="11" spans="1:26" ht="30" x14ac:dyDescent="0.3">
      <c r="A11" s="8" t="s">
        <v>27</v>
      </c>
      <c r="B11" s="8" t="s">
        <v>28</v>
      </c>
      <c r="C11" s="8" t="s">
        <v>29</v>
      </c>
      <c r="D11" s="8" t="s">
        <v>29</v>
      </c>
      <c r="E11" s="8" t="s">
        <v>31</v>
      </c>
      <c r="F11" s="8" t="s">
        <v>31</v>
      </c>
      <c r="G11" s="8">
        <v>2017</v>
      </c>
      <c r="H11" s="8" t="str">
        <f>CONCATENATE("34270427429")</f>
        <v>34270427429</v>
      </c>
      <c r="I11" s="8" t="s">
        <v>46</v>
      </c>
      <c r="J11" s="8" t="s">
        <v>33</v>
      </c>
      <c r="K11" s="8" t="str">
        <f t="shared" si="0"/>
        <v/>
      </c>
      <c r="L11" s="8" t="str">
        <f>CONCATENATE("19 19.2 6b")</f>
        <v>19 19.2 6b</v>
      </c>
      <c r="M11" s="8" t="str">
        <f>CONCATENATE("00370910440")</f>
        <v>00370910440</v>
      </c>
      <c r="N11" s="8" t="s">
        <v>91</v>
      </c>
      <c r="O11" s="8" t="s">
        <v>86</v>
      </c>
      <c r="P11" s="9">
        <v>45425</v>
      </c>
      <c r="Q11" s="8" t="s">
        <v>36</v>
      </c>
      <c r="R11" s="8" t="s">
        <v>37</v>
      </c>
      <c r="S11" s="8" t="s">
        <v>38</v>
      </c>
      <c r="T11" s="8"/>
      <c r="U11" s="8" t="s">
        <v>39</v>
      </c>
      <c r="V11" s="8" t="s">
        <v>92</v>
      </c>
      <c r="W11" s="8" t="s">
        <v>93</v>
      </c>
      <c r="X11" s="8" t="s">
        <v>94</v>
      </c>
      <c r="Y11" s="8" t="s">
        <v>95</v>
      </c>
      <c r="Z11" s="8" t="s">
        <v>44</v>
      </c>
    </row>
    <row r="12" spans="1:26" ht="30" x14ac:dyDescent="0.3">
      <c r="A12" s="8" t="s">
        <v>27</v>
      </c>
      <c r="B12" s="8" t="s">
        <v>28</v>
      </c>
      <c r="C12" s="8" t="s">
        <v>29</v>
      </c>
      <c r="D12" s="8" t="s">
        <v>29</v>
      </c>
      <c r="E12" s="8" t="s">
        <v>31</v>
      </c>
      <c r="F12" s="8" t="s">
        <v>31</v>
      </c>
      <c r="G12" s="8">
        <v>2017</v>
      </c>
      <c r="H12" s="8" t="str">
        <f>CONCATENATE("34270427411")</f>
        <v>34270427411</v>
      </c>
      <c r="I12" s="8" t="s">
        <v>46</v>
      </c>
      <c r="J12" s="8" t="s">
        <v>33</v>
      </c>
      <c r="K12" s="8" t="str">
        <f t="shared" si="0"/>
        <v/>
      </c>
      <c r="L12" s="8" t="str">
        <f>CONCATENATE("19 19.2 6b")</f>
        <v>19 19.2 6b</v>
      </c>
      <c r="M12" s="8" t="str">
        <f>CONCATENATE("00356970442")</f>
        <v>00356970442</v>
      </c>
      <c r="N12" s="8" t="s">
        <v>96</v>
      </c>
      <c r="O12" s="8" t="s">
        <v>97</v>
      </c>
      <c r="P12" s="9">
        <v>45425</v>
      </c>
      <c r="Q12" s="8" t="s">
        <v>36</v>
      </c>
      <c r="R12" s="8" t="s">
        <v>37</v>
      </c>
      <c r="S12" s="8" t="s">
        <v>38</v>
      </c>
      <c r="T12" s="8"/>
      <c r="U12" s="8" t="s">
        <v>39</v>
      </c>
      <c r="V12" s="8" t="s">
        <v>98</v>
      </c>
      <c r="W12" s="8" t="s">
        <v>99</v>
      </c>
      <c r="X12" s="8" t="s">
        <v>100</v>
      </c>
      <c r="Y12" s="8" t="s">
        <v>101</v>
      </c>
      <c r="Z12" s="8" t="s">
        <v>44</v>
      </c>
    </row>
    <row r="13" spans="1:26" ht="49.2" x14ac:dyDescent="0.3">
      <c r="A13" s="8" t="s">
        <v>27</v>
      </c>
      <c r="B13" s="8" t="s">
        <v>28</v>
      </c>
      <c r="C13" s="8" t="s">
        <v>29</v>
      </c>
      <c r="D13" s="8" t="s">
        <v>69</v>
      </c>
      <c r="E13" s="8" t="s">
        <v>53</v>
      </c>
      <c r="F13" s="8" t="s">
        <v>102</v>
      </c>
      <c r="G13" s="8">
        <v>2017</v>
      </c>
      <c r="H13" s="8" t="str">
        <f>CONCATENATE("34270427304")</f>
        <v>34270427304</v>
      </c>
      <c r="I13" s="8" t="s">
        <v>46</v>
      </c>
      <c r="J13" s="8" t="s">
        <v>33</v>
      </c>
      <c r="K13" s="8" t="str">
        <f t="shared" si="0"/>
        <v/>
      </c>
      <c r="L13" s="8" t="str">
        <f>CONCATENATE("6 6.1 2b")</f>
        <v>6 6.1 2b</v>
      </c>
      <c r="M13" s="8" t="str">
        <f>CONCATENATE("BRNMRC00L31D451G")</f>
        <v>BRNMRC00L31D451G</v>
      </c>
      <c r="N13" s="8" t="s">
        <v>103</v>
      </c>
      <c r="O13" s="8" t="s">
        <v>104</v>
      </c>
      <c r="P13" s="9">
        <v>45425</v>
      </c>
      <c r="Q13" s="8" t="s">
        <v>36</v>
      </c>
      <c r="R13" s="8" t="s">
        <v>37</v>
      </c>
      <c r="S13" s="8" t="s">
        <v>38</v>
      </c>
      <c r="T13" s="8"/>
      <c r="U13" s="8" t="s">
        <v>39</v>
      </c>
      <c r="V13" s="8" t="s">
        <v>105</v>
      </c>
      <c r="W13" s="8" t="s">
        <v>106</v>
      </c>
      <c r="X13" s="8" t="s">
        <v>107</v>
      </c>
      <c r="Y13" s="8" t="s">
        <v>108</v>
      </c>
      <c r="Z13" s="8" t="s">
        <v>44</v>
      </c>
    </row>
    <row r="14" spans="1:26" ht="30" x14ac:dyDescent="0.3">
      <c r="A14" s="8" t="s">
        <v>27</v>
      </c>
      <c r="B14" s="8" t="s">
        <v>28</v>
      </c>
      <c r="C14" s="8" t="s">
        <v>29</v>
      </c>
      <c r="D14" s="8" t="s">
        <v>109</v>
      </c>
      <c r="E14" s="8" t="s">
        <v>31</v>
      </c>
      <c r="F14" s="8" t="s">
        <v>31</v>
      </c>
      <c r="G14" s="8">
        <v>2017</v>
      </c>
      <c r="H14" s="8" t="str">
        <f>CONCATENATE("44270056862")</f>
        <v>44270056862</v>
      </c>
      <c r="I14" s="8" t="s">
        <v>32</v>
      </c>
      <c r="J14" s="8" t="s">
        <v>33</v>
      </c>
      <c r="K14" s="8" t="str">
        <f t="shared" si="0"/>
        <v/>
      </c>
      <c r="L14" s="8" t="str">
        <f>CONCATENATE("6 6.1 2b")</f>
        <v>6 6.1 2b</v>
      </c>
      <c r="M14" s="8" t="str">
        <f>CONCATENATE("01975760438")</f>
        <v>01975760438</v>
      </c>
      <c r="N14" s="8" t="s">
        <v>110</v>
      </c>
      <c r="O14" s="8" t="s">
        <v>104</v>
      </c>
      <c r="P14" s="9">
        <v>45425</v>
      </c>
      <c r="Q14" s="8" t="s">
        <v>36</v>
      </c>
      <c r="R14" s="8" t="s">
        <v>37</v>
      </c>
      <c r="S14" s="8" t="s">
        <v>38</v>
      </c>
      <c r="T14" s="8"/>
      <c r="U14" s="8" t="s">
        <v>39</v>
      </c>
      <c r="V14" s="8" t="s">
        <v>111</v>
      </c>
      <c r="W14" s="8" t="s">
        <v>112</v>
      </c>
      <c r="X14" s="8" t="s">
        <v>113</v>
      </c>
      <c r="Y14" s="8" t="s">
        <v>114</v>
      </c>
      <c r="Z14" s="8" t="s">
        <v>44</v>
      </c>
    </row>
    <row r="15" spans="1:26" ht="49.2" x14ac:dyDescent="0.3">
      <c r="A15" s="8" t="s">
        <v>27</v>
      </c>
      <c r="B15" s="8" t="s">
        <v>28</v>
      </c>
      <c r="C15" s="8" t="s">
        <v>29</v>
      </c>
      <c r="D15" s="8" t="s">
        <v>30</v>
      </c>
      <c r="E15" s="8" t="s">
        <v>53</v>
      </c>
      <c r="F15" s="8" t="s">
        <v>102</v>
      </c>
      <c r="G15" s="8">
        <v>2017</v>
      </c>
      <c r="H15" s="8" t="str">
        <f>CONCATENATE("44270079260")</f>
        <v>44270079260</v>
      </c>
      <c r="I15" s="8" t="s">
        <v>32</v>
      </c>
      <c r="J15" s="8" t="s">
        <v>33</v>
      </c>
      <c r="K15" s="8" t="str">
        <f t="shared" si="0"/>
        <v/>
      </c>
      <c r="L15" s="8" t="str">
        <f>CONCATENATE("4 4.1 2a")</f>
        <v>4 4.1 2a</v>
      </c>
      <c r="M15" s="8" t="str">
        <f>CONCATENATE("NIANGL76M08B474Y")</f>
        <v>NIANGL76M08B474Y</v>
      </c>
      <c r="N15" s="8" t="s">
        <v>115</v>
      </c>
      <c r="O15" s="8" t="s">
        <v>116</v>
      </c>
      <c r="P15" s="9">
        <v>45425</v>
      </c>
      <c r="Q15" s="8" t="s">
        <v>36</v>
      </c>
      <c r="R15" s="8" t="s">
        <v>37</v>
      </c>
      <c r="S15" s="8" t="s">
        <v>38</v>
      </c>
      <c r="T15" s="8"/>
      <c r="U15" s="8" t="s">
        <v>39</v>
      </c>
      <c r="V15" s="8" t="s">
        <v>117</v>
      </c>
      <c r="W15" s="8" t="s">
        <v>118</v>
      </c>
      <c r="X15" s="8" t="s">
        <v>119</v>
      </c>
      <c r="Y15" s="8" t="s">
        <v>120</v>
      </c>
      <c r="Z15" s="8" t="s">
        <v>44</v>
      </c>
    </row>
    <row r="16" spans="1:26" ht="58.8" x14ac:dyDescent="0.3">
      <c r="A16" s="8" t="s">
        <v>27</v>
      </c>
      <c r="B16" s="8" t="s">
        <v>28</v>
      </c>
      <c r="C16" s="8" t="s">
        <v>29</v>
      </c>
      <c r="D16" s="8" t="s">
        <v>30</v>
      </c>
      <c r="E16" s="8" t="s">
        <v>31</v>
      </c>
      <c r="F16" s="8" t="s">
        <v>31</v>
      </c>
      <c r="G16" s="8">
        <v>2017</v>
      </c>
      <c r="H16" s="8" t="str">
        <f>CONCATENATE("44270078635")</f>
        <v>44270078635</v>
      </c>
      <c r="I16" s="8" t="s">
        <v>32</v>
      </c>
      <c r="J16" s="8" t="s">
        <v>33</v>
      </c>
      <c r="K16" s="8" t="str">
        <f t="shared" si="0"/>
        <v/>
      </c>
      <c r="L16" s="8" t="str">
        <f>CONCATENATE("4 4.1 2a")</f>
        <v>4 4.1 2a</v>
      </c>
      <c r="M16" s="8" t="str">
        <f>CONCATENATE("NTLRRT80A14B474N")</f>
        <v>NTLRRT80A14B474N</v>
      </c>
      <c r="N16" s="8" t="s">
        <v>121</v>
      </c>
      <c r="O16" s="8" t="s">
        <v>116</v>
      </c>
      <c r="P16" s="9">
        <v>45425</v>
      </c>
      <c r="Q16" s="8" t="s">
        <v>36</v>
      </c>
      <c r="R16" s="8" t="s">
        <v>57</v>
      </c>
      <c r="S16" s="8" t="s">
        <v>38</v>
      </c>
      <c r="T16" s="8"/>
      <c r="U16" s="8" t="s">
        <v>39</v>
      </c>
      <c r="V16" s="8" t="s">
        <v>122</v>
      </c>
      <c r="W16" s="8" t="s">
        <v>123</v>
      </c>
      <c r="X16" s="8" t="s">
        <v>124</v>
      </c>
      <c r="Y16" s="8" t="s">
        <v>125</v>
      </c>
      <c r="Z16" s="8" t="s">
        <v>44</v>
      </c>
    </row>
    <row r="17" spans="1:26" ht="30" x14ac:dyDescent="0.3">
      <c r="A17" s="8" t="s">
        <v>27</v>
      </c>
      <c r="B17" s="8" t="s">
        <v>28</v>
      </c>
      <c r="C17" s="8" t="s">
        <v>29</v>
      </c>
      <c r="D17" s="8" t="s">
        <v>30</v>
      </c>
      <c r="E17" s="8" t="s">
        <v>31</v>
      </c>
      <c r="F17" s="8" t="s">
        <v>31</v>
      </c>
      <c r="G17" s="8">
        <v>2017</v>
      </c>
      <c r="H17" s="8" t="str">
        <f>CONCATENATE("44270078684")</f>
        <v>44270078684</v>
      </c>
      <c r="I17" s="8" t="s">
        <v>32</v>
      </c>
      <c r="J17" s="8" t="s">
        <v>33</v>
      </c>
      <c r="K17" s="8" t="str">
        <f t="shared" si="0"/>
        <v/>
      </c>
      <c r="L17" s="8" t="str">
        <f>CONCATENATE("4 4.1 2a")</f>
        <v>4 4.1 2a</v>
      </c>
      <c r="M17" s="8" t="str">
        <f>CONCATENATE("01966050435")</f>
        <v>01966050435</v>
      </c>
      <c r="N17" s="8" t="s">
        <v>126</v>
      </c>
      <c r="O17" s="8" t="s">
        <v>116</v>
      </c>
      <c r="P17" s="9">
        <v>45425</v>
      </c>
      <c r="Q17" s="8" t="s">
        <v>36</v>
      </c>
      <c r="R17" s="8" t="s">
        <v>57</v>
      </c>
      <c r="S17" s="8" t="s">
        <v>38</v>
      </c>
      <c r="T17" s="8"/>
      <c r="U17" s="8" t="s">
        <v>39</v>
      </c>
      <c r="V17" s="8" t="s">
        <v>127</v>
      </c>
      <c r="W17" s="8" t="s">
        <v>128</v>
      </c>
      <c r="X17" s="8" t="s">
        <v>129</v>
      </c>
      <c r="Y17" s="8" t="s">
        <v>130</v>
      </c>
      <c r="Z17" s="8" t="s">
        <v>44</v>
      </c>
    </row>
    <row r="18" spans="1:26" ht="30" x14ac:dyDescent="0.3">
      <c r="A18" s="8" t="s">
        <v>27</v>
      </c>
      <c r="B18" s="8" t="s">
        <v>28</v>
      </c>
      <c r="C18" s="8" t="s">
        <v>29</v>
      </c>
      <c r="D18" s="8" t="s">
        <v>30</v>
      </c>
      <c r="E18" s="8" t="s">
        <v>53</v>
      </c>
      <c r="F18" s="8" t="s">
        <v>131</v>
      </c>
      <c r="G18" s="8">
        <v>2017</v>
      </c>
      <c r="H18" s="8" t="str">
        <f>CONCATENATE("44270078676")</f>
        <v>44270078676</v>
      </c>
      <c r="I18" s="8" t="s">
        <v>32</v>
      </c>
      <c r="J18" s="8" t="s">
        <v>33</v>
      </c>
      <c r="K18" s="8" t="str">
        <f t="shared" si="0"/>
        <v/>
      </c>
      <c r="L18" s="8" t="str">
        <f>CONCATENATE("4 4.1 2a")</f>
        <v>4 4.1 2a</v>
      </c>
      <c r="M18" s="8" t="str">
        <f>CONCATENATE("01914540438")</f>
        <v>01914540438</v>
      </c>
      <c r="N18" s="8" t="s">
        <v>132</v>
      </c>
      <c r="O18" s="8" t="s">
        <v>116</v>
      </c>
      <c r="P18" s="9">
        <v>45425</v>
      </c>
      <c r="Q18" s="8" t="s">
        <v>36</v>
      </c>
      <c r="R18" s="8" t="s">
        <v>37</v>
      </c>
      <c r="S18" s="8" t="s">
        <v>38</v>
      </c>
      <c r="T18" s="8"/>
      <c r="U18" s="8" t="s">
        <v>39</v>
      </c>
      <c r="V18" s="8" t="s">
        <v>133</v>
      </c>
      <c r="W18" s="8" t="s">
        <v>134</v>
      </c>
      <c r="X18" s="8" t="s">
        <v>135</v>
      </c>
      <c r="Y18" s="8" t="s">
        <v>136</v>
      </c>
      <c r="Z18" s="8" t="s">
        <v>44</v>
      </c>
    </row>
    <row r="19" spans="1:26" ht="49.2" x14ac:dyDescent="0.3">
      <c r="A19" s="8" t="s">
        <v>27</v>
      </c>
      <c r="B19" s="8" t="s">
        <v>28</v>
      </c>
      <c r="C19" s="8" t="s">
        <v>29</v>
      </c>
      <c r="D19" s="8" t="s">
        <v>45</v>
      </c>
      <c r="E19" s="8" t="s">
        <v>31</v>
      </c>
      <c r="F19" s="8" t="s">
        <v>31</v>
      </c>
      <c r="G19" s="8">
        <v>2017</v>
      </c>
      <c r="H19" s="8" t="str">
        <f>CONCATENATE("44270075557")</f>
        <v>44270075557</v>
      </c>
      <c r="I19" s="8" t="s">
        <v>32</v>
      </c>
      <c r="J19" s="8" t="s">
        <v>33</v>
      </c>
      <c r="K19" s="8" t="str">
        <f t="shared" si="0"/>
        <v/>
      </c>
      <c r="L19" s="8" t="str">
        <f>CONCATENATE("4 4.1 2a")</f>
        <v>4 4.1 2a</v>
      </c>
      <c r="M19" s="8" t="str">
        <f>CONCATENATE("NGLNDA87T68A462F")</f>
        <v>NGLNDA87T68A462F</v>
      </c>
      <c r="N19" s="8" t="s">
        <v>137</v>
      </c>
      <c r="O19" s="8" t="s">
        <v>138</v>
      </c>
      <c r="P19" s="9">
        <v>45425</v>
      </c>
      <c r="Q19" s="8" t="s">
        <v>36</v>
      </c>
      <c r="R19" s="8" t="s">
        <v>37</v>
      </c>
      <c r="S19" s="8" t="s">
        <v>38</v>
      </c>
      <c r="T19" s="8"/>
      <c r="U19" s="8" t="s">
        <v>39</v>
      </c>
      <c r="V19" s="8" t="s">
        <v>139</v>
      </c>
      <c r="W19" s="8" t="s">
        <v>140</v>
      </c>
      <c r="X19" s="8" t="s">
        <v>141</v>
      </c>
      <c r="Y19" s="8" t="s">
        <v>142</v>
      </c>
      <c r="Z19" s="8" t="s">
        <v>44</v>
      </c>
    </row>
    <row r="20" spans="1:26" ht="58.8" x14ac:dyDescent="0.3">
      <c r="A20" s="8" t="s">
        <v>27</v>
      </c>
      <c r="B20" s="8" t="s">
        <v>28</v>
      </c>
      <c r="C20" s="8" t="s">
        <v>29</v>
      </c>
      <c r="D20" s="8" t="s">
        <v>45</v>
      </c>
      <c r="E20" s="8" t="s">
        <v>31</v>
      </c>
      <c r="F20" s="8" t="s">
        <v>31</v>
      </c>
      <c r="G20" s="8">
        <v>2017</v>
      </c>
      <c r="H20" s="8" t="str">
        <f>CONCATENATE("34270427312")</f>
        <v>34270427312</v>
      </c>
      <c r="I20" s="8" t="s">
        <v>32</v>
      </c>
      <c r="J20" s="8" t="s">
        <v>33</v>
      </c>
      <c r="K20" s="8" t="str">
        <f t="shared" si="0"/>
        <v/>
      </c>
      <c r="L20" s="8" t="str">
        <f>CONCATENATE("3 3.1 3a")</f>
        <v>3 3.1 3a</v>
      </c>
      <c r="M20" s="8" t="str">
        <f>CONCATENATE("TTOCRN67R64G920M")</f>
        <v>TTOCRN67R64G920M</v>
      </c>
      <c r="N20" s="8" t="s">
        <v>143</v>
      </c>
      <c r="O20" s="8" t="s">
        <v>144</v>
      </c>
      <c r="P20" s="9">
        <v>45425</v>
      </c>
      <c r="Q20" s="8" t="s">
        <v>36</v>
      </c>
      <c r="R20" s="8" t="s">
        <v>37</v>
      </c>
      <c r="S20" s="8" t="s">
        <v>38</v>
      </c>
      <c r="T20" s="8"/>
      <c r="U20" s="8" t="s">
        <v>39</v>
      </c>
      <c r="V20" s="8" t="s">
        <v>145</v>
      </c>
      <c r="W20" s="8" t="s">
        <v>146</v>
      </c>
      <c r="X20" s="8" t="s">
        <v>147</v>
      </c>
      <c r="Y20" s="8" t="s">
        <v>148</v>
      </c>
      <c r="Z20" s="8" t="s">
        <v>44</v>
      </c>
    </row>
    <row r="21" spans="1:26" ht="49.2" x14ac:dyDescent="0.3">
      <c r="A21" s="8" t="s">
        <v>27</v>
      </c>
      <c r="B21" s="8" t="s">
        <v>28</v>
      </c>
      <c r="C21" s="8" t="s">
        <v>29</v>
      </c>
      <c r="D21" s="8" t="s">
        <v>45</v>
      </c>
      <c r="E21" s="8" t="s">
        <v>31</v>
      </c>
      <c r="F21" s="8" t="s">
        <v>31</v>
      </c>
      <c r="G21" s="8">
        <v>2017</v>
      </c>
      <c r="H21" s="8" t="str">
        <f>CONCATENATE("34270427320")</f>
        <v>34270427320</v>
      </c>
      <c r="I21" s="8" t="s">
        <v>32</v>
      </c>
      <c r="J21" s="8" t="s">
        <v>33</v>
      </c>
      <c r="K21" s="8" t="str">
        <f t="shared" si="0"/>
        <v/>
      </c>
      <c r="L21" s="8" t="str">
        <f>CONCATENATE("3 3.1 3a")</f>
        <v>3 3.1 3a</v>
      </c>
      <c r="M21" s="8" t="str">
        <f>CONCATENATE("VLLCST78R61D542S")</f>
        <v>VLLCST78R61D542S</v>
      </c>
      <c r="N21" s="8" t="s">
        <v>149</v>
      </c>
      <c r="O21" s="8" t="s">
        <v>144</v>
      </c>
      <c r="P21" s="9">
        <v>45425</v>
      </c>
      <c r="Q21" s="8" t="s">
        <v>36</v>
      </c>
      <c r="R21" s="8" t="s">
        <v>37</v>
      </c>
      <c r="S21" s="8" t="s">
        <v>38</v>
      </c>
      <c r="T21" s="8"/>
      <c r="U21" s="8" t="s">
        <v>39</v>
      </c>
      <c r="V21" s="8" t="s">
        <v>150</v>
      </c>
      <c r="W21" s="8" t="s">
        <v>151</v>
      </c>
      <c r="X21" s="8" t="s">
        <v>152</v>
      </c>
      <c r="Y21" s="8" t="s">
        <v>153</v>
      </c>
      <c r="Z21" s="8" t="s">
        <v>44</v>
      </c>
    </row>
    <row r="22" spans="1:26" ht="49.2" x14ac:dyDescent="0.3">
      <c r="A22" s="8" t="s">
        <v>27</v>
      </c>
      <c r="B22" s="8" t="s">
        <v>28</v>
      </c>
      <c r="C22" s="8" t="s">
        <v>29</v>
      </c>
      <c r="D22" s="8" t="s">
        <v>109</v>
      </c>
      <c r="E22" s="8" t="s">
        <v>53</v>
      </c>
      <c r="F22" s="8" t="s">
        <v>154</v>
      </c>
      <c r="G22" s="8">
        <v>2017</v>
      </c>
      <c r="H22" s="8" t="str">
        <f>CONCATENATE("44270079856")</f>
        <v>44270079856</v>
      </c>
      <c r="I22" s="8" t="s">
        <v>32</v>
      </c>
      <c r="J22" s="8" t="s">
        <v>33</v>
      </c>
      <c r="K22" s="8" t="str">
        <f t="shared" si="0"/>
        <v/>
      </c>
      <c r="L22" s="8" t="str">
        <f>CONCATENATE("4 4.1 2a")</f>
        <v>4 4.1 2a</v>
      </c>
      <c r="M22" s="8" t="str">
        <f>CONCATENATE("CRLMRC81D01I608N")</f>
        <v>CRLMRC81D01I608N</v>
      </c>
      <c r="N22" s="8" t="s">
        <v>155</v>
      </c>
      <c r="O22" s="8" t="s">
        <v>156</v>
      </c>
      <c r="P22" s="9">
        <v>45425</v>
      </c>
      <c r="Q22" s="8" t="s">
        <v>36</v>
      </c>
      <c r="R22" s="8" t="s">
        <v>37</v>
      </c>
      <c r="S22" s="8" t="s">
        <v>38</v>
      </c>
      <c r="T22" s="8"/>
      <c r="U22" s="8" t="s">
        <v>39</v>
      </c>
      <c r="V22" s="8" t="s">
        <v>157</v>
      </c>
      <c r="W22" s="8" t="s">
        <v>158</v>
      </c>
      <c r="X22" s="8" t="s">
        <v>159</v>
      </c>
      <c r="Y22" s="8" t="s">
        <v>160</v>
      </c>
      <c r="Z22" s="8" t="s">
        <v>44</v>
      </c>
    </row>
    <row r="23" spans="1:26" ht="30" x14ac:dyDescent="0.3">
      <c r="A23" s="8" t="s">
        <v>27</v>
      </c>
      <c r="B23" s="8" t="s">
        <v>28</v>
      </c>
      <c r="C23" s="8" t="s">
        <v>29</v>
      </c>
      <c r="D23" s="8" t="s">
        <v>109</v>
      </c>
      <c r="E23" s="8" t="s">
        <v>31</v>
      </c>
      <c r="F23" s="8" t="s">
        <v>31</v>
      </c>
      <c r="G23" s="8">
        <v>2017</v>
      </c>
      <c r="H23" s="8" t="str">
        <f>CONCATENATE("44270079864")</f>
        <v>44270079864</v>
      </c>
      <c r="I23" s="8" t="s">
        <v>32</v>
      </c>
      <c r="J23" s="8" t="s">
        <v>33</v>
      </c>
      <c r="K23" s="8" t="str">
        <f t="shared" si="0"/>
        <v/>
      </c>
      <c r="L23" s="8" t="str">
        <f>CONCATENATE("4 4.1 2a")</f>
        <v>4 4.1 2a</v>
      </c>
      <c r="M23" s="8" t="str">
        <f>CONCATENATE("02578620425")</f>
        <v>02578620425</v>
      </c>
      <c r="N23" s="8" t="s">
        <v>161</v>
      </c>
      <c r="O23" s="8" t="s">
        <v>156</v>
      </c>
      <c r="P23" s="9">
        <v>45425</v>
      </c>
      <c r="Q23" s="8" t="s">
        <v>36</v>
      </c>
      <c r="R23" s="8" t="s">
        <v>37</v>
      </c>
      <c r="S23" s="8" t="s">
        <v>38</v>
      </c>
      <c r="T23" s="8"/>
      <c r="U23" s="8" t="s">
        <v>39</v>
      </c>
      <c r="V23" s="8" t="s">
        <v>162</v>
      </c>
      <c r="W23" s="8" t="s">
        <v>163</v>
      </c>
      <c r="X23" s="8" t="s">
        <v>164</v>
      </c>
      <c r="Y23" s="8" t="s">
        <v>165</v>
      </c>
      <c r="Z23" s="8" t="s">
        <v>44</v>
      </c>
    </row>
    <row r="24" spans="1:26" ht="58.8" x14ac:dyDescent="0.3">
      <c r="A24" s="8" t="s">
        <v>27</v>
      </c>
      <c r="B24" s="8" t="s">
        <v>28</v>
      </c>
      <c r="C24" s="8" t="s">
        <v>29</v>
      </c>
      <c r="D24" s="8" t="s">
        <v>109</v>
      </c>
      <c r="E24" s="8" t="s">
        <v>78</v>
      </c>
      <c r="F24" s="8" t="s">
        <v>166</v>
      </c>
      <c r="G24" s="8">
        <v>2017</v>
      </c>
      <c r="H24" s="8" t="str">
        <f>CONCATENATE("44270079898")</f>
        <v>44270079898</v>
      </c>
      <c r="I24" s="8" t="s">
        <v>32</v>
      </c>
      <c r="J24" s="8" t="s">
        <v>33</v>
      </c>
      <c r="K24" s="8" t="str">
        <f t="shared" si="0"/>
        <v/>
      </c>
      <c r="L24" s="8" t="str">
        <f>CONCATENATE("4 4.1 2a")</f>
        <v>4 4.1 2a</v>
      </c>
      <c r="M24" s="8" t="str">
        <f>CONCATENATE("MGGLBT62H48A271I")</f>
        <v>MGGLBT62H48A271I</v>
      </c>
      <c r="N24" s="8" t="s">
        <v>167</v>
      </c>
      <c r="O24" s="8" t="s">
        <v>156</v>
      </c>
      <c r="P24" s="9">
        <v>45425</v>
      </c>
      <c r="Q24" s="8" t="s">
        <v>36</v>
      </c>
      <c r="R24" s="8" t="s">
        <v>37</v>
      </c>
      <c r="S24" s="8" t="s">
        <v>38</v>
      </c>
      <c r="T24" s="8"/>
      <c r="U24" s="8" t="s">
        <v>39</v>
      </c>
      <c r="V24" s="8" t="s">
        <v>168</v>
      </c>
      <c r="W24" s="8" t="s">
        <v>169</v>
      </c>
      <c r="X24" s="8" t="s">
        <v>170</v>
      </c>
      <c r="Y24" s="8" t="s">
        <v>171</v>
      </c>
      <c r="Z24" s="8" t="s">
        <v>44</v>
      </c>
    </row>
    <row r="25" spans="1:26" ht="58.8" x14ac:dyDescent="0.3">
      <c r="A25" s="8" t="s">
        <v>27</v>
      </c>
      <c r="B25" s="8" t="s">
        <v>28</v>
      </c>
      <c r="C25" s="8" t="s">
        <v>29</v>
      </c>
      <c r="D25" s="8" t="s">
        <v>30</v>
      </c>
      <c r="E25" s="8" t="s">
        <v>31</v>
      </c>
      <c r="F25" s="8" t="s">
        <v>31</v>
      </c>
      <c r="G25" s="8">
        <v>2017</v>
      </c>
      <c r="H25" s="8" t="str">
        <f>CONCATENATE("44270079872")</f>
        <v>44270079872</v>
      </c>
      <c r="I25" s="8" t="s">
        <v>32</v>
      </c>
      <c r="J25" s="8" t="s">
        <v>33</v>
      </c>
      <c r="K25" s="8" t="str">
        <f t="shared" si="0"/>
        <v/>
      </c>
      <c r="L25" s="8" t="str">
        <f>CONCATENATE("4 4.1 2a")</f>
        <v>4 4.1 2a</v>
      </c>
      <c r="M25" s="8" t="str">
        <f>CONCATENATE("RMDMNL83L05D042S")</f>
        <v>RMDMNL83L05D042S</v>
      </c>
      <c r="N25" s="8" t="s">
        <v>172</v>
      </c>
      <c r="O25" s="8" t="s">
        <v>156</v>
      </c>
      <c r="P25" s="9">
        <v>45425</v>
      </c>
      <c r="Q25" s="8" t="s">
        <v>36</v>
      </c>
      <c r="R25" s="8" t="s">
        <v>37</v>
      </c>
      <c r="S25" s="8" t="s">
        <v>38</v>
      </c>
      <c r="T25" s="8"/>
      <c r="U25" s="8" t="s">
        <v>39</v>
      </c>
      <c r="V25" s="8" t="s">
        <v>173</v>
      </c>
      <c r="W25" s="8" t="s">
        <v>174</v>
      </c>
      <c r="X25" s="8" t="s">
        <v>175</v>
      </c>
      <c r="Y25" s="8" t="s">
        <v>176</v>
      </c>
      <c r="Z25" s="8" t="s">
        <v>44</v>
      </c>
    </row>
    <row r="26" spans="1:26" ht="49.2" x14ac:dyDescent="0.3">
      <c r="A26" s="8" t="s">
        <v>27</v>
      </c>
      <c r="B26" s="8" t="s">
        <v>28</v>
      </c>
      <c r="C26" s="8" t="s">
        <v>29</v>
      </c>
      <c r="D26" s="8" t="s">
        <v>30</v>
      </c>
      <c r="E26" s="8" t="s">
        <v>31</v>
      </c>
      <c r="F26" s="8" t="s">
        <v>31</v>
      </c>
      <c r="G26" s="8">
        <v>2017</v>
      </c>
      <c r="H26" s="8" t="str">
        <f>CONCATENATE("44270079880")</f>
        <v>44270079880</v>
      </c>
      <c r="I26" s="8" t="s">
        <v>32</v>
      </c>
      <c r="J26" s="8" t="s">
        <v>33</v>
      </c>
      <c r="K26" s="8" t="str">
        <f t="shared" si="0"/>
        <v/>
      </c>
      <c r="L26" s="8" t="str">
        <f>CONCATENATE("4 4.1 2a")</f>
        <v>4 4.1 2a</v>
      </c>
      <c r="M26" s="8" t="str">
        <f>CONCATENATE("SPTNNA60H56F051H")</f>
        <v>SPTNNA60H56F051H</v>
      </c>
      <c r="N26" s="8" t="s">
        <v>177</v>
      </c>
      <c r="O26" s="8" t="s">
        <v>156</v>
      </c>
      <c r="P26" s="9">
        <v>45425</v>
      </c>
      <c r="Q26" s="8" t="s">
        <v>36</v>
      </c>
      <c r="R26" s="8" t="s">
        <v>37</v>
      </c>
      <c r="S26" s="8" t="s">
        <v>38</v>
      </c>
      <c r="T26" s="8"/>
      <c r="U26" s="8" t="s">
        <v>39</v>
      </c>
      <c r="V26" s="8" t="s">
        <v>178</v>
      </c>
      <c r="W26" s="8" t="s">
        <v>179</v>
      </c>
      <c r="X26" s="8" t="s">
        <v>180</v>
      </c>
      <c r="Y26" s="8" t="s">
        <v>181</v>
      </c>
      <c r="Z26" s="8" t="s">
        <v>44</v>
      </c>
    </row>
    <row r="27" spans="1:26" ht="30" x14ac:dyDescent="0.3">
      <c r="A27" s="8" t="s">
        <v>27</v>
      </c>
      <c r="B27" s="8" t="s">
        <v>28</v>
      </c>
      <c r="C27" s="8" t="s">
        <v>29</v>
      </c>
      <c r="D27" s="8" t="s">
        <v>30</v>
      </c>
      <c r="E27" s="8" t="s">
        <v>31</v>
      </c>
      <c r="F27" s="8" t="s">
        <v>31</v>
      </c>
      <c r="G27" s="8">
        <v>2017</v>
      </c>
      <c r="H27" s="8" t="str">
        <f>CONCATENATE("34270427585")</f>
        <v>34270427585</v>
      </c>
      <c r="I27" s="8" t="s">
        <v>32</v>
      </c>
      <c r="J27" s="8" t="s">
        <v>33</v>
      </c>
      <c r="K27" s="8" t="str">
        <f t="shared" si="0"/>
        <v/>
      </c>
      <c r="L27" s="8" t="str">
        <f>CONCATENATE("4 4.3 2a")</f>
        <v>4 4.3 2a</v>
      </c>
      <c r="M27" s="8" t="str">
        <f>CONCATENATE("00224000430")</f>
        <v>00224000430</v>
      </c>
      <c r="N27" s="8" t="s">
        <v>182</v>
      </c>
      <c r="O27" s="8" t="s">
        <v>183</v>
      </c>
      <c r="P27" s="9">
        <v>45425</v>
      </c>
      <c r="Q27" s="8" t="s">
        <v>36</v>
      </c>
      <c r="R27" s="8" t="s">
        <v>37</v>
      </c>
      <c r="S27" s="8" t="s">
        <v>38</v>
      </c>
      <c r="T27" s="8"/>
      <c r="U27" s="8" t="s">
        <v>39</v>
      </c>
      <c r="V27" s="8" t="s">
        <v>184</v>
      </c>
      <c r="W27" s="8" t="s">
        <v>185</v>
      </c>
      <c r="X27" s="8" t="s">
        <v>186</v>
      </c>
      <c r="Y27" s="8" t="s">
        <v>187</v>
      </c>
      <c r="Z27" s="8" t="s">
        <v>44</v>
      </c>
    </row>
    <row r="28" spans="1:26" ht="49.2" x14ac:dyDescent="0.3">
      <c r="A28" s="8" t="s">
        <v>27</v>
      </c>
      <c r="B28" s="8" t="s">
        <v>28</v>
      </c>
      <c r="C28" s="8" t="s">
        <v>29</v>
      </c>
      <c r="D28" s="8" t="s">
        <v>69</v>
      </c>
      <c r="E28" s="8" t="s">
        <v>31</v>
      </c>
      <c r="F28" s="8" t="s">
        <v>31</v>
      </c>
      <c r="G28" s="8">
        <v>2017</v>
      </c>
      <c r="H28" s="8" t="str">
        <f>CONCATENATE("44270078718")</f>
        <v>44270078718</v>
      </c>
      <c r="I28" s="8" t="s">
        <v>32</v>
      </c>
      <c r="J28" s="8" t="s">
        <v>33</v>
      </c>
      <c r="K28" s="8" t="str">
        <f t="shared" si="0"/>
        <v/>
      </c>
      <c r="L28" s="8" t="str">
        <f>CONCATENATE("4 4.1 2a")</f>
        <v>4 4.1 2a</v>
      </c>
      <c r="M28" s="8" t="str">
        <f>CONCATENATE("BRRGCR61R30Z130G")</f>
        <v>BRRGCR61R30Z130G</v>
      </c>
      <c r="N28" s="8" t="s">
        <v>188</v>
      </c>
      <c r="O28" s="8" t="s">
        <v>189</v>
      </c>
      <c r="P28" s="9">
        <v>45425</v>
      </c>
      <c r="Q28" s="8" t="s">
        <v>36</v>
      </c>
      <c r="R28" s="8" t="s">
        <v>37</v>
      </c>
      <c r="S28" s="8" t="s">
        <v>38</v>
      </c>
      <c r="T28" s="8"/>
      <c r="U28" s="8" t="s">
        <v>39</v>
      </c>
      <c r="V28" s="8" t="s">
        <v>190</v>
      </c>
      <c r="W28" s="8" t="s">
        <v>191</v>
      </c>
      <c r="X28" s="8" t="s">
        <v>192</v>
      </c>
      <c r="Y28" s="8" t="s">
        <v>193</v>
      </c>
      <c r="Z28" s="8" t="s">
        <v>44</v>
      </c>
    </row>
    <row r="29" spans="1:26" ht="49.2" x14ac:dyDescent="0.3">
      <c r="A29" s="8" t="s">
        <v>27</v>
      </c>
      <c r="B29" s="8" t="s">
        <v>28</v>
      </c>
      <c r="C29" s="8" t="s">
        <v>29</v>
      </c>
      <c r="D29" s="8" t="s">
        <v>69</v>
      </c>
      <c r="E29" s="8" t="s">
        <v>31</v>
      </c>
      <c r="F29" s="8" t="s">
        <v>31</v>
      </c>
      <c r="G29" s="8">
        <v>2017</v>
      </c>
      <c r="H29" s="8" t="str">
        <f>CONCATENATE("44270078726")</f>
        <v>44270078726</v>
      </c>
      <c r="I29" s="8" t="s">
        <v>32</v>
      </c>
      <c r="J29" s="8" t="s">
        <v>33</v>
      </c>
      <c r="K29" s="8" t="str">
        <f t="shared" si="0"/>
        <v/>
      </c>
      <c r="L29" s="8" t="str">
        <f>CONCATENATE("4 4.1 2a")</f>
        <v>4 4.1 2a</v>
      </c>
      <c r="M29" s="8" t="str">
        <f>CONCATENATE("FRNCRL72S55I608G")</f>
        <v>FRNCRL72S55I608G</v>
      </c>
      <c r="N29" s="8" t="s">
        <v>194</v>
      </c>
      <c r="O29" s="8" t="s">
        <v>189</v>
      </c>
      <c r="P29" s="9">
        <v>45425</v>
      </c>
      <c r="Q29" s="8" t="s">
        <v>36</v>
      </c>
      <c r="R29" s="8" t="s">
        <v>37</v>
      </c>
      <c r="S29" s="8" t="s">
        <v>38</v>
      </c>
      <c r="T29" s="8"/>
      <c r="U29" s="8" t="s">
        <v>39</v>
      </c>
      <c r="V29" s="8" t="s">
        <v>195</v>
      </c>
      <c r="W29" s="8" t="s">
        <v>196</v>
      </c>
      <c r="X29" s="8" t="s">
        <v>197</v>
      </c>
      <c r="Y29" s="8" t="s">
        <v>198</v>
      </c>
      <c r="Z29" s="8" t="s">
        <v>44</v>
      </c>
    </row>
    <row r="30" spans="1:26" ht="49.2" x14ac:dyDescent="0.3">
      <c r="A30" s="8" t="s">
        <v>27</v>
      </c>
      <c r="B30" s="8" t="s">
        <v>28</v>
      </c>
      <c r="C30" s="8" t="s">
        <v>29</v>
      </c>
      <c r="D30" s="8" t="s">
        <v>30</v>
      </c>
      <c r="E30" s="8" t="s">
        <v>53</v>
      </c>
      <c r="F30" s="8" t="s">
        <v>102</v>
      </c>
      <c r="G30" s="8">
        <v>2017</v>
      </c>
      <c r="H30" s="8" t="str">
        <f>CONCATENATE("44270079815")</f>
        <v>44270079815</v>
      </c>
      <c r="I30" s="8" t="s">
        <v>32</v>
      </c>
      <c r="J30" s="8" t="s">
        <v>33</v>
      </c>
      <c r="K30" s="8" t="str">
        <f t="shared" si="0"/>
        <v/>
      </c>
      <c r="L30" s="8" t="str">
        <f>CONCATENATE("4 4.1 2a")</f>
        <v>4 4.1 2a</v>
      </c>
      <c r="M30" s="8" t="str">
        <f>CONCATENATE("FRNMRC82T21I156H")</f>
        <v>FRNMRC82T21I156H</v>
      </c>
      <c r="N30" s="8" t="s">
        <v>199</v>
      </c>
      <c r="O30" s="8" t="s">
        <v>189</v>
      </c>
      <c r="P30" s="9">
        <v>45425</v>
      </c>
      <c r="Q30" s="8" t="s">
        <v>36</v>
      </c>
      <c r="R30" s="8" t="s">
        <v>37</v>
      </c>
      <c r="S30" s="8" t="s">
        <v>38</v>
      </c>
      <c r="T30" s="8"/>
      <c r="U30" s="8" t="s">
        <v>39</v>
      </c>
      <c r="V30" s="8" t="s">
        <v>200</v>
      </c>
      <c r="W30" s="8" t="s">
        <v>201</v>
      </c>
      <c r="X30" s="8" t="s">
        <v>202</v>
      </c>
      <c r="Y30" s="8" t="s">
        <v>203</v>
      </c>
      <c r="Z30" s="8" t="s">
        <v>44</v>
      </c>
    </row>
    <row r="31" spans="1:26" ht="49.2" x14ac:dyDescent="0.3">
      <c r="A31" s="8" t="s">
        <v>27</v>
      </c>
      <c r="B31" s="8" t="s">
        <v>204</v>
      </c>
      <c r="C31" s="8" t="s">
        <v>29</v>
      </c>
      <c r="D31" s="8" t="s">
        <v>45</v>
      </c>
      <c r="E31" s="8" t="s">
        <v>70</v>
      </c>
      <c r="F31" s="8" t="s">
        <v>205</v>
      </c>
      <c r="G31" s="8">
        <v>2023</v>
      </c>
      <c r="H31" s="8" t="str">
        <f>CONCATENATE("34240441385")</f>
        <v>34240441385</v>
      </c>
      <c r="I31" s="8" t="s">
        <v>46</v>
      </c>
      <c r="J31" s="8" t="s">
        <v>33</v>
      </c>
      <c r="K31" s="8" t="str">
        <f t="shared" si="0"/>
        <v/>
      </c>
      <c r="L31" s="8" t="str">
        <f>CONCATENATE("10 10.1 4a")</f>
        <v>10 10.1 4a</v>
      </c>
      <c r="M31" s="8" t="str">
        <f>CONCATENATE("VGNLLN61M50Z110B")</f>
        <v>VGNLLN61M50Z110B</v>
      </c>
      <c r="N31" s="8" t="s">
        <v>206</v>
      </c>
      <c r="O31" s="8" t="s">
        <v>207</v>
      </c>
      <c r="P31" s="9">
        <v>45427</v>
      </c>
      <c r="Q31" s="8" t="s">
        <v>36</v>
      </c>
      <c r="R31" s="8" t="s">
        <v>37</v>
      </c>
      <c r="S31" s="8" t="s">
        <v>38</v>
      </c>
      <c r="T31" s="8"/>
      <c r="U31" s="8" t="s">
        <v>39</v>
      </c>
      <c r="V31" s="8" t="s">
        <v>208</v>
      </c>
      <c r="W31" s="8" t="s">
        <v>209</v>
      </c>
      <c r="X31" s="8" t="s">
        <v>210</v>
      </c>
      <c r="Y31" s="8" t="s">
        <v>211</v>
      </c>
      <c r="Z31" s="8" t="s">
        <v>44</v>
      </c>
    </row>
    <row r="32" spans="1:26" ht="49.2" x14ac:dyDescent="0.3">
      <c r="A32" s="8" t="s">
        <v>27</v>
      </c>
      <c r="B32" s="8" t="s">
        <v>28</v>
      </c>
      <c r="C32" s="8" t="s">
        <v>29</v>
      </c>
      <c r="D32" s="8" t="s">
        <v>45</v>
      </c>
      <c r="E32" s="8" t="s">
        <v>31</v>
      </c>
      <c r="F32" s="8" t="s">
        <v>31</v>
      </c>
      <c r="G32" s="8">
        <v>2017</v>
      </c>
      <c r="H32" s="8" t="str">
        <f>CONCATENATE("44270075532")</f>
        <v>44270075532</v>
      </c>
      <c r="I32" s="8" t="s">
        <v>32</v>
      </c>
      <c r="J32" s="8" t="s">
        <v>33</v>
      </c>
      <c r="K32" s="8" t="str">
        <f t="shared" si="0"/>
        <v/>
      </c>
      <c r="L32" s="8" t="str">
        <f>CONCATENATE("6 6.1 2b")</f>
        <v>6 6.1 2b</v>
      </c>
      <c r="M32" s="8" t="str">
        <f>CONCATENATE("NGLNDA87T68A462F")</f>
        <v>NGLNDA87T68A462F</v>
      </c>
      <c r="N32" s="8" t="s">
        <v>137</v>
      </c>
      <c r="O32" s="8" t="s">
        <v>212</v>
      </c>
      <c r="P32" s="9">
        <v>45425</v>
      </c>
      <c r="Q32" s="8" t="s">
        <v>36</v>
      </c>
      <c r="R32" s="8" t="s">
        <v>37</v>
      </c>
      <c r="S32" s="8" t="s">
        <v>38</v>
      </c>
      <c r="T32" s="8"/>
      <c r="U32" s="8" t="s">
        <v>39</v>
      </c>
      <c r="V32" s="8" t="s">
        <v>111</v>
      </c>
      <c r="W32" s="8" t="s">
        <v>112</v>
      </c>
      <c r="X32" s="8" t="s">
        <v>113</v>
      </c>
      <c r="Y32" s="8" t="s">
        <v>114</v>
      </c>
      <c r="Z32" s="8" t="s">
        <v>44</v>
      </c>
    </row>
    <row r="33" spans="1:26" ht="30" x14ac:dyDescent="0.3">
      <c r="A33" s="8" t="s">
        <v>27</v>
      </c>
      <c r="B33" s="8" t="s">
        <v>28</v>
      </c>
      <c r="C33" s="8" t="s">
        <v>29</v>
      </c>
      <c r="D33" s="8" t="s">
        <v>29</v>
      </c>
      <c r="E33" s="8" t="s">
        <v>31</v>
      </c>
      <c r="F33" s="8" t="s">
        <v>31</v>
      </c>
      <c r="G33" s="8">
        <v>2017</v>
      </c>
      <c r="H33" s="8" t="str">
        <f>CONCATENATE("44270075540")</f>
        <v>44270075540</v>
      </c>
      <c r="I33" s="8" t="s">
        <v>32</v>
      </c>
      <c r="J33" s="8" t="s">
        <v>33</v>
      </c>
      <c r="K33" s="8" t="str">
        <f t="shared" si="0"/>
        <v/>
      </c>
      <c r="L33" s="8" t="str">
        <f>CONCATENATE("19 19.2 6b")</f>
        <v>19 19.2 6b</v>
      </c>
      <c r="M33" s="8" t="str">
        <f>CONCATENATE("00358540441")</f>
        <v>00358540441</v>
      </c>
      <c r="N33" s="8" t="s">
        <v>213</v>
      </c>
      <c r="O33" s="8" t="s">
        <v>214</v>
      </c>
      <c r="P33" s="9">
        <v>45425</v>
      </c>
      <c r="Q33" s="8" t="s">
        <v>36</v>
      </c>
      <c r="R33" s="8" t="s">
        <v>57</v>
      </c>
      <c r="S33" s="8" t="s">
        <v>38</v>
      </c>
      <c r="T33" s="8"/>
      <c r="U33" s="8" t="s">
        <v>39</v>
      </c>
      <c r="V33" s="8" t="s">
        <v>215</v>
      </c>
      <c r="W33" s="8" t="s">
        <v>216</v>
      </c>
      <c r="X33" s="8" t="s">
        <v>217</v>
      </c>
      <c r="Y33" s="8" t="s">
        <v>218</v>
      </c>
      <c r="Z33" s="8" t="s">
        <v>44</v>
      </c>
    </row>
    <row r="34" spans="1:26" ht="58.8" x14ac:dyDescent="0.3">
      <c r="A34" s="8" t="s">
        <v>27</v>
      </c>
      <c r="B34" s="8" t="s">
        <v>28</v>
      </c>
      <c r="C34" s="8" t="s">
        <v>29</v>
      </c>
      <c r="D34" s="8" t="s">
        <v>45</v>
      </c>
      <c r="E34" s="8" t="s">
        <v>219</v>
      </c>
      <c r="F34" s="8" t="s">
        <v>220</v>
      </c>
      <c r="G34" s="8">
        <v>2017</v>
      </c>
      <c r="H34" s="8" t="str">
        <f>CONCATENATE("44270078643")</f>
        <v>44270078643</v>
      </c>
      <c r="I34" s="8" t="s">
        <v>32</v>
      </c>
      <c r="J34" s="8" t="s">
        <v>33</v>
      </c>
      <c r="K34" s="8" t="str">
        <f t="shared" si="0"/>
        <v/>
      </c>
      <c r="L34" s="8" t="str">
        <f>CONCATENATE("4 4.1 2a")</f>
        <v>4 4.1 2a</v>
      </c>
      <c r="M34" s="8" t="str">
        <f>CONCATENATE("GDTMSM52L04G005M")</f>
        <v>GDTMSM52L04G005M</v>
      </c>
      <c r="N34" s="8" t="s">
        <v>221</v>
      </c>
      <c r="O34" s="8" t="s">
        <v>222</v>
      </c>
      <c r="P34" s="9">
        <v>45425</v>
      </c>
      <c r="Q34" s="8" t="s">
        <v>36</v>
      </c>
      <c r="R34" s="8" t="s">
        <v>37</v>
      </c>
      <c r="S34" s="8" t="s">
        <v>38</v>
      </c>
      <c r="T34" s="8"/>
      <c r="U34" s="8" t="s">
        <v>39</v>
      </c>
      <c r="V34" s="8" t="s">
        <v>223</v>
      </c>
      <c r="W34" s="8" t="s">
        <v>224</v>
      </c>
      <c r="X34" s="8" t="s">
        <v>225</v>
      </c>
      <c r="Y34" s="8" t="s">
        <v>226</v>
      </c>
      <c r="Z34" s="8" t="s">
        <v>44</v>
      </c>
    </row>
    <row r="35" spans="1:26" ht="30" x14ac:dyDescent="0.3">
      <c r="A35" s="8" t="s">
        <v>27</v>
      </c>
      <c r="B35" s="8" t="s">
        <v>28</v>
      </c>
      <c r="C35" s="8" t="s">
        <v>29</v>
      </c>
      <c r="D35" s="8" t="s">
        <v>30</v>
      </c>
      <c r="E35" s="8" t="s">
        <v>53</v>
      </c>
      <c r="F35" s="8" t="s">
        <v>227</v>
      </c>
      <c r="G35" s="8">
        <v>2017</v>
      </c>
      <c r="H35" s="8" t="str">
        <f>CONCATENATE("44270078650")</f>
        <v>44270078650</v>
      </c>
      <c r="I35" s="8" t="s">
        <v>32</v>
      </c>
      <c r="J35" s="8" t="s">
        <v>33</v>
      </c>
      <c r="K35" s="8" t="str">
        <f t="shared" si="0"/>
        <v/>
      </c>
      <c r="L35" s="8" t="str">
        <f>CONCATENATE("4 4.1 2a")</f>
        <v>4 4.1 2a</v>
      </c>
      <c r="M35" s="8" t="str">
        <f>CONCATENATE("01988400436")</f>
        <v>01988400436</v>
      </c>
      <c r="N35" s="8" t="s">
        <v>228</v>
      </c>
      <c r="O35" s="8" t="s">
        <v>222</v>
      </c>
      <c r="P35" s="9">
        <v>45425</v>
      </c>
      <c r="Q35" s="8" t="s">
        <v>36</v>
      </c>
      <c r="R35" s="8" t="s">
        <v>57</v>
      </c>
      <c r="S35" s="8" t="s">
        <v>38</v>
      </c>
      <c r="T35" s="8"/>
      <c r="U35" s="8" t="s">
        <v>39</v>
      </c>
      <c r="V35" s="8" t="s">
        <v>229</v>
      </c>
      <c r="W35" s="8" t="s">
        <v>230</v>
      </c>
      <c r="X35" s="8" t="s">
        <v>231</v>
      </c>
      <c r="Y35" s="8" t="s">
        <v>232</v>
      </c>
      <c r="Z35" s="8" t="s">
        <v>44</v>
      </c>
    </row>
  </sheetData>
  <mergeCells count="1">
    <mergeCell ref="A2:Z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MARCHE</vt:lpstr>
    </vt:vector>
  </TitlesOfParts>
  <Company>AgEA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Greco Giancarlo</dc:creator>
  <cp:lastModifiedBy>Greco Giancarlo</cp:lastModifiedBy>
  <dcterms:created xsi:type="dcterms:W3CDTF">2024-05-17T10:02:11Z</dcterms:created>
  <dcterms:modified xsi:type="dcterms:W3CDTF">2024-05-17T10:02:12Z</dcterms:modified>
</cp:coreProperties>
</file>