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GRECO\Desktop\Decreti\640\Spacchettamento 640\"/>
    </mc:Choice>
  </mc:AlternateContent>
  <xr:revisionPtr revIDLastSave="0" documentId="8_{54BF5A24-40DB-4A27-BF1D-89ED49C80BF9}" xr6:coauthVersionLast="45" xr6:coauthVersionMax="45" xr10:uidLastSave="{00000000-0000-0000-0000-000000000000}"/>
  <bookViews>
    <workbookView xWindow="-108" yWindow="-108" windowWidth="23256" windowHeight="12576" xr2:uid="{491FA557-1A76-4573-B55C-04D9EC4C3840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1" l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<sst xmlns="http://schemas.openxmlformats.org/spreadsheetml/2006/main" count="587" uniqueCount="120">
  <si>
    <t>Dettaglio Domande Pagabili Decreto 640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</si>
  <si>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</si>
  <si>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</si>
  <si>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</si>
  <si>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</si>
  <si>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</si>
  <si>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</si>
  <si>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</si>
  <si>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</si>
  <si>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</si>
  <si>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</si>
  <si>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</si>
  <si>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</si>
  <si>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</si>
  <si>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</si>
  <si>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</si>
  <si>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</si>
  <si>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</si>
  <si>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</si>
  <si>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</si>
  <si>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</si>
  <si>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</si>
  <si>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</si>
  <si>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</si>
  <si>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</si>
  <si>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</si>
  <si>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</si>
  <si>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</si>
  <si>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</si>
  <si>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MARCHE</t>
  </si>
  <si>
    <t>IN PROPRIO</t>
  </si>
  <si>
    <t>NO</t>
  </si>
  <si>
    <t>Nuova Programmazione</t>
  </si>
  <si>
    <t>COMUNE DI URBANIA</t>
  </si>
  <si>
    <t>AGEA.ASR.2023.1305193</t>
  </si>
  <si>
    <t>In Liquidazione</t>
  </si>
  <si>
    <t>Saldo</t>
  </si>
  <si>
    <t>Co-Finanziato</t>
  </si>
  <si>
    <t>Ordinario</t>
  </si>
  <si>
    <t>SERV. DEC. AGRICOLTURA E ALIM. -ASCOLI PICENO</t>
  </si>
  <si>
    <t>CAA UNICAA srl</t>
  </si>
  <si>
    <t>CAA UNICAA - ASCOLI PICENO - 004</t>
  </si>
  <si>
    <t>MORESCO SOCIETA' AGRICOLA SEMPLICE</t>
  </si>
  <si>
    <t>AGEA.ASR.2023.1225210</t>
  </si>
  <si>
    <t>Anticipo</t>
  </si>
  <si>
    <t>SERV. DEC. AGRICOLTURA E ALIMENTAZIONE - ANCONA</t>
  </si>
  <si>
    <t>IMPRESA VERDE MARCHE S.R.L.</t>
  </si>
  <si>
    <t>AGEA.ASR.2023.1315104</t>
  </si>
  <si>
    <t>ISTITUTO ZOOPROFILATTICO SPERIMENTALE DELL'UMBRIA E DELLE MARCHE TOGO</t>
  </si>
  <si>
    <t>CATALDI ERSILIA</t>
  </si>
  <si>
    <t>AGEA.ASR.2023.1306078</t>
  </si>
  <si>
    <t>SERV. DEC. AGRICOLTURA E ALIM. - MACERATA</t>
  </si>
  <si>
    <t>SI</t>
  </si>
  <si>
    <t>STUDIO ASSOCIATO GESTA</t>
  </si>
  <si>
    <t>AGEA.ASR.2023.1305539</t>
  </si>
  <si>
    <t>AZ.AGR.FIORENIRE DI COCCI P.F. E COCCI C. S.S. SOC. AGRICOLA</t>
  </si>
  <si>
    <t>AGEA.ASR.2023.1310306</t>
  </si>
  <si>
    <t>Misure a Superficie</t>
  </si>
  <si>
    <t>SERV. DEC. AGRICOLTURA E ALIMENTAZIONE - PESARO</t>
  </si>
  <si>
    <t>CAA Coldiretti srl</t>
  </si>
  <si>
    <t>CAA Coldiretti - PESARO E URBINO - 013</t>
  </si>
  <si>
    <t>ROMITI LINDO</t>
  </si>
  <si>
    <t>AGEA.ASR.2023.1311503</t>
  </si>
  <si>
    <t>NIEDZIELSKA ADRIANA</t>
  </si>
  <si>
    <t>AGEA.ASR.2023.1305181</t>
  </si>
  <si>
    <t>LA CORTE DELLA MINIERA S.R.L.</t>
  </si>
  <si>
    <t>CAA Coldiretti - MACERATA - 002</t>
  </si>
  <si>
    <t>TOGNI GIORGIO</t>
  </si>
  <si>
    <t>AGEA.ASR.2023.1312359</t>
  </si>
  <si>
    <t>CAA Coldiretti - MACERATA - 017</t>
  </si>
  <si>
    <t>SOCIETA' AGRICOLA ANGELI SOCIETA' SEMPLICE</t>
  </si>
  <si>
    <t>CAA LiberiAgricoltori srl già CAA AGCI srl</t>
  </si>
  <si>
    <t>CAA LiberiAgricoltori - MACERATA - 003</t>
  </si>
  <si>
    <t>MARTELLI DAVIDE</t>
  </si>
  <si>
    <t>CAMPETELLA ILARIA</t>
  </si>
  <si>
    <t>CAA LiberiAgricoltori - MACERATA - 005</t>
  </si>
  <si>
    <t>AZIENDA AGRICOLA CAPRIGLIA S.S.</t>
  </si>
  <si>
    <t>PIGOTTI EMO</t>
  </si>
  <si>
    <t>COMUNE DI PIORACO</t>
  </si>
  <si>
    <t>AGEA.ASR.2023.1305854</t>
  </si>
  <si>
    <t>CAA CIA srl</t>
  </si>
  <si>
    <t>CAA CIA - ASCOLI PICENO - 001</t>
  </si>
  <si>
    <t>CONFEDERAZIONE ITALIANA AGRICOLTORI DI ASCOLI PICENO, FERMO E MACERATA</t>
  </si>
  <si>
    <t>AGEA.ASR.2023.1306585</t>
  </si>
  <si>
    <t>CAA Coldiretti - MACERATA - 008</t>
  </si>
  <si>
    <t>FEDERAZIONE PROVINCIALE COLDIRETTI DI MACERATA</t>
  </si>
  <si>
    <t>GALOSI DOMENICO</t>
  </si>
  <si>
    <t>AGEA.ASR.2023.1306735</t>
  </si>
  <si>
    <t>CAA-CAF AGRI S.R.L.</t>
  </si>
  <si>
    <t>CAA CAF AGRI - ASCOLI PICENO - 223</t>
  </si>
  <si>
    <t>SARTORELLI LUCA</t>
  </si>
  <si>
    <t>COPAGRI SERVIZI SOCIETA' COOPERATIVA</t>
  </si>
  <si>
    <t>C.I.A. SERVICE GROUP S.R.L.</t>
  </si>
  <si>
    <t>FONTEABETI SOCIETA' AGRICOLA S.R.L.</t>
  </si>
  <si>
    <t>AGEA.ASR.2023.1317802</t>
  </si>
  <si>
    <t>KRUSI STEFANIA CLAUDIA</t>
  </si>
  <si>
    <t>AGEA.ASR.2023.1306744</t>
  </si>
  <si>
    <t>SAL</t>
  </si>
  <si>
    <t>CAA CIA - ANCONA - 006</t>
  </si>
  <si>
    <t>AZIENDA AGRICOLA ROVEGLIANO SOCIETA' SEMPLICE AGRICOLA DI MARASCA LUCA</t>
  </si>
  <si>
    <t>AGEA.ASR.2023.1306135</t>
  </si>
  <si>
    <t>GASPARONI SERENA</t>
  </si>
  <si>
    <t>TENUTE PIERALISI SOCIETA' A RESPONSABILITA' LIMITATA SOCIETA' AGR ICOL</t>
  </si>
  <si>
    <t>CAA CIA - ANCONA - 002</t>
  </si>
  <si>
    <t>TERRE D'ALBA BIO SOCIETA' SEMPLICE AGRICOLA DI PACENTI DEBORAH</t>
  </si>
  <si>
    <t>CAA CIA - ANCONA - 004</t>
  </si>
  <si>
    <t>BATTESTINI SIMONE</t>
  </si>
  <si>
    <t>AGEA.ASR.2023.1348337</t>
  </si>
  <si>
    <t>AZ. AGR. BARBONI DI BARBONI DAVIDE E GIANCARLA SOCIETA' SEMPLICE AGRIC</t>
  </si>
  <si>
    <t>LUNA BONA SOCIETA' AGRICOLA - DI MAGI FEDERICO MARIA &amp; C. S.A.S.</t>
  </si>
  <si>
    <t>MERCANTI MATTEO</t>
  </si>
  <si>
    <t>AGENZIA DI SVILUPPO RURALE S.R.L.</t>
  </si>
  <si>
    <t>AGEA.ASR.2023.1348324</t>
  </si>
  <si>
    <t>COMUNE DI CASTELPLANIO</t>
  </si>
  <si>
    <t>AGEA.ASR.2023.1335867</t>
  </si>
  <si>
    <t>CE.S.CO. S.R.L.</t>
  </si>
  <si>
    <t>AGEA.ASR.2023.1306594</t>
  </si>
  <si>
    <t>SEVERINI CARLO</t>
  </si>
  <si>
    <t>AGEA.ASR.2022.0855465</t>
  </si>
  <si>
    <t>REVERSI LUIGI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</si>
</sst>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07D0-47F3-4360-A298-AA3739F60AFA}">
  <sheetPr>
    <pageSetUpPr fitToPage="1"/>
  </sheetPr>
  <dimension ref="A1:Z43"/>
  <sheetViews>
    <sheetView tabSelected="1" workbookViewId="0"/>
  </sheetViews>
  <sheetFormatPr defaultRowHeight="14.4" x14ac:dyDescent="0.3"/>
  <cols>
    <col min="1" max="1" width="12" bestFit="1" customWidth="1"/>
    <col min="2" max="2" width="12.5546875" bestFit="1" customWidth="1"/>
    <col min="3" max="3" width="14.21875" bestFit="1" customWidth="1"/>
    <col min="4" max="4" width="34.109375" bestFit="1" customWidth="1"/>
    <col min="5" max="5" width="25" bestFit="1" customWidth="1"/>
    <col min="6" max="6" width="32" bestFit="1" customWidth="1"/>
    <col min="7" max="7" width="6.5546875" bestFit="1" customWidth="1"/>
    <col min="8" max="8" width="9.88671875" bestFit="1" customWidth="1"/>
    <col min="9" max="9" width="16.33203125" bestFit="1" customWidth="1"/>
    <col min="10" max="10" width="15.5546875" bestFit="1" customWidth="1"/>
    <col min="11" max="12" width="13.21875" bestFit="1" customWidth="1"/>
    <col min="13" max="13" width="14.21875" bestFit="1" customWidth="1"/>
    <col min="14" max="14" width="35.5546875" bestFit="1" customWidth="1"/>
    <col min="15" max="15" width="14.5546875" bestFit="1" customWidth="1"/>
    <col min="16" max="16" width="17.77734375" bestFit="1" customWidth="1"/>
    <col min="17" max="17" width="12.5546875" bestFit="1" customWidth="1"/>
    <col min="18" max="18" width="13.77734375" bestFit="1" customWidth="1"/>
    <col min="19" max="19" width="15.6640625" bestFit="1" customWidth="1"/>
    <col min="20" max="20" width="3.77734375" bestFit="1" customWidth="1"/>
    <col min="21" max="21" width="19.77734375" bestFit="1" customWidth="1"/>
    <col min="22" max="22" width="14.21875" bestFit="1" customWidth="1"/>
    <col min="23" max="23" width="19" bestFit="1" customWidth="1"/>
    <col min="24" max="25" width="20.88671875" bestFit="1" customWidth="1"/>
    <col min="26" max="26" width="26.109375" bestFit="1" customWidth="1"/>
  </cols>
  <sheetData>
    <row r="1" spans="1:2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x14ac:dyDescent="0.3">
      <c r="A4" s="8" t="s">
        <v>27</v>
      </c>
      <c r="B4" s="8" t="s">
        <v>28</v>
      </c>
      <c r="C4" s="8" t="s">
        <v>29</v>
      </c>
      <c r="D4" s="8" t="s">
        <v>29</v>
      </c>
      <c r="E4" s="8" t="s">
        <v>30</v>
      </c>
      <c r="F4" s="8" t="s">
        <v>30</v>
      </c>
      <c r="G4" s="8">
        <v>2017</v>
      </c>
      <c r="H4" s="8" t="str">
        <f>_xlfn.CONCAT("34270314320")</f>
        <v>34270314320</v>
      </c>
      <c r="I4" s="8" t="s">
        <v>31</v>
      </c>
      <c r="J4" s="8" t="s">
        <v>32</v>
      </c>
      <c r="K4" s="8" t="str">
        <f t="shared" ref="K4:K43" si="0">_xlfn.CONCAT("")</f>
        <v/>
      </c>
      <c r="L4" s="8" t="str">
        <f>_xlfn.CONCAT("19 19.2 6b")</f>
        <v>19 19.2 6b</v>
      </c>
      <c r="M4" s="8" t="str">
        <f>_xlfn.CONCAT("82001210416")</f>
        <v>82001210416</v>
      </c>
      <c r="N4" s="8" t="s">
        <v>33</v>
      </c>
      <c r="O4" s="8" t="s">
        <v>34</v>
      </c>
      <c r="P4" s="9">
        <v>45184</v>
      </c>
      <c r="Q4" s="8" t="s">
        <v>35</v>
      </c>
      <c r="R4" s="8" t="s">
        <v>36</v>
      </c>
      <c r="S4" s="8" t="s">
        <v>37</v>
      </c>
      <c r="T4" s="8"/>
      <c r="U4" s="8" t="s">
        <v>38</v>
      </c>
      <c r="V4" s="10">
        <v>60000</v>
      </c>
      <c r="W4" s="10">
        <v>25872</v>
      </c>
      <c r="X4" s="10">
        <v>23892</v>
      </c>
      <c r="Y4" s="8">
        <v>0</v>
      </c>
      <c r="Z4" s="10">
        <v>10236</v>
      </c>
    </row>
    <row r="5" spans="1:26" x14ac:dyDescent="0.3">
      <c r="A5" s="8" t="s">
        <v>27</v>
      </c>
      <c r="B5" s="8" t="s">
        <v>28</v>
      </c>
      <c r="C5" s="8" t="s">
        <v>29</v>
      </c>
      <c r="D5" s="8" t="s">
        <v>39</v>
      </c>
      <c r="E5" s="8" t="s">
        <v>40</v>
      </c>
      <c r="F5" s="8" t="s">
        <v>41</v>
      </c>
      <c r="G5" s="8">
        <v>2017</v>
      </c>
      <c r="H5" s="8" t="str">
        <f>_xlfn.CONCAT("34270281156")</f>
        <v>34270281156</v>
      </c>
      <c r="I5" s="8" t="s">
        <v>31</v>
      </c>
      <c r="J5" s="8" t="s">
        <v>32</v>
      </c>
      <c r="K5" s="8" t="str">
        <f t="shared" si="0"/>
        <v/>
      </c>
      <c r="L5" s="8" t="str">
        <f>_xlfn.CONCAT("4 4.1 2a")</f>
        <v>4 4.1 2a</v>
      </c>
      <c r="M5" s="8" t="str">
        <f>_xlfn.CONCAT("02386270447")</f>
        <v>02386270447</v>
      </c>
      <c r="N5" s="8" t="s">
        <v>42</v>
      </c>
      <c r="O5" s="8" t="s">
        <v>43</v>
      </c>
      <c r="P5" s="9">
        <v>45140</v>
      </c>
      <c r="Q5" s="8" t="s">
        <v>35</v>
      </c>
      <c r="R5" s="8" t="s">
        <v>44</v>
      </c>
      <c r="S5" s="8" t="s">
        <v>37</v>
      </c>
      <c r="T5" s="8"/>
      <c r="U5" s="8" t="s">
        <v>38</v>
      </c>
      <c r="V5" s="10">
        <v>172911</v>
      </c>
      <c r="W5" s="10">
        <v>74559.22</v>
      </c>
      <c r="X5" s="10">
        <v>68853.16</v>
      </c>
      <c r="Y5" s="8">
        <v>0</v>
      </c>
      <c r="Z5" s="10">
        <v>29498.62</v>
      </c>
    </row>
    <row r="6" spans="1:26" x14ac:dyDescent="0.3">
      <c r="A6" s="8" t="s">
        <v>27</v>
      </c>
      <c r="B6" s="8" t="s">
        <v>28</v>
      </c>
      <c r="C6" s="8" t="s">
        <v>29</v>
      </c>
      <c r="D6" s="8" t="s">
        <v>45</v>
      </c>
      <c r="E6" s="8" t="s">
        <v>30</v>
      </c>
      <c r="F6" s="8" t="s">
        <v>30</v>
      </c>
      <c r="G6" s="8">
        <v>2017</v>
      </c>
      <c r="H6" s="8" t="str">
        <f>_xlfn.CONCAT("34270318552")</f>
        <v>34270318552</v>
      </c>
      <c r="I6" s="8" t="s">
        <v>31</v>
      </c>
      <c r="J6" s="8" t="s">
        <v>32</v>
      </c>
      <c r="K6" s="8" t="str">
        <f t="shared" si="0"/>
        <v/>
      </c>
      <c r="L6" s="8" t="str">
        <f>_xlfn.CONCAT("1 1.1 2a")</f>
        <v>1 1.1 2a</v>
      </c>
      <c r="M6" s="8" t="str">
        <f>_xlfn.CONCAT("02051370423")</f>
        <v>02051370423</v>
      </c>
      <c r="N6" s="8" t="s">
        <v>46</v>
      </c>
      <c r="O6" s="8" t="s">
        <v>47</v>
      </c>
      <c r="P6" s="9">
        <v>45184</v>
      </c>
      <c r="Q6" s="8" t="s">
        <v>35</v>
      </c>
      <c r="R6" s="8" t="s">
        <v>36</v>
      </c>
      <c r="S6" s="8" t="s">
        <v>37</v>
      </c>
      <c r="T6" s="8"/>
      <c r="U6" s="8" t="s">
        <v>38</v>
      </c>
      <c r="V6" s="10">
        <v>1683</v>
      </c>
      <c r="W6" s="8">
        <v>725.71</v>
      </c>
      <c r="X6" s="8">
        <v>670.17</v>
      </c>
      <c r="Y6" s="8">
        <v>0</v>
      </c>
      <c r="Z6" s="8">
        <v>287.12</v>
      </c>
    </row>
    <row r="7" spans="1:26" ht="20.399999999999999" x14ac:dyDescent="0.3">
      <c r="A7" s="8" t="s">
        <v>27</v>
      </c>
      <c r="B7" s="8" t="s">
        <v>28</v>
      </c>
      <c r="C7" s="8" t="s">
        <v>29</v>
      </c>
      <c r="D7" s="8" t="s">
        <v>45</v>
      </c>
      <c r="E7" s="8" t="s">
        <v>30</v>
      </c>
      <c r="F7" s="8" t="s">
        <v>30</v>
      </c>
      <c r="G7" s="8">
        <v>2017</v>
      </c>
      <c r="H7" s="8" t="str">
        <f>_xlfn.CONCAT("34270318545")</f>
        <v>34270318545</v>
      </c>
      <c r="I7" s="8" t="s">
        <v>31</v>
      </c>
      <c r="J7" s="8" t="s">
        <v>32</v>
      </c>
      <c r="K7" s="8" t="str">
        <f t="shared" si="0"/>
        <v/>
      </c>
      <c r="L7" s="8" t="str">
        <f>_xlfn.CONCAT("1 1.1 2a")</f>
        <v>1 1.1 2a</v>
      </c>
      <c r="M7" s="8" t="str">
        <f>_xlfn.CONCAT("00150090546")</f>
        <v>00150090546</v>
      </c>
      <c r="N7" s="8" t="s">
        <v>48</v>
      </c>
      <c r="O7" s="8" t="s">
        <v>47</v>
      </c>
      <c r="P7" s="9">
        <v>45184</v>
      </c>
      <c r="Q7" s="8" t="s">
        <v>35</v>
      </c>
      <c r="R7" s="8" t="s">
        <v>36</v>
      </c>
      <c r="S7" s="8" t="s">
        <v>37</v>
      </c>
      <c r="T7" s="8"/>
      <c r="U7" s="8" t="s">
        <v>38</v>
      </c>
      <c r="V7" s="10">
        <v>2640</v>
      </c>
      <c r="W7" s="10">
        <v>1138.3699999999999</v>
      </c>
      <c r="X7" s="10">
        <v>1051.25</v>
      </c>
      <c r="Y7" s="8">
        <v>0</v>
      </c>
      <c r="Z7" s="8">
        <v>450.38</v>
      </c>
    </row>
    <row r="8" spans="1:26" x14ac:dyDescent="0.3">
      <c r="A8" s="8" t="s">
        <v>27</v>
      </c>
      <c r="B8" s="8" t="s">
        <v>28</v>
      </c>
      <c r="C8" s="8" t="s">
        <v>29</v>
      </c>
      <c r="D8" s="8" t="s">
        <v>39</v>
      </c>
      <c r="E8" s="8" t="s">
        <v>30</v>
      </c>
      <c r="F8" s="8" t="s">
        <v>30</v>
      </c>
      <c r="G8" s="8">
        <v>2017</v>
      </c>
      <c r="H8" s="8" t="str">
        <f>_xlfn.CONCAT("34270314296")</f>
        <v>34270314296</v>
      </c>
      <c r="I8" s="8" t="s">
        <v>31</v>
      </c>
      <c r="J8" s="8" t="s">
        <v>32</v>
      </c>
      <c r="K8" s="8" t="str">
        <f t="shared" si="0"/>
        <v/>
      </c>
      <c r="L8" s="8" t="str">
        <f>_xlfn.CONCAT("8 8.1 5e")</f>
        <v>8 8.1 5e</v>
      </c>
      <c r="M8" s="8" t="str">
        <f>_xlfn.CONCAT("CTLRSL65L44D096D")</f>
        <v>CTLRSL65L44D096D</v>
      </c>
      <c r="N8" s="8" t="s">
        <v>49</v>
      </c>
      <c r="O8" s="8" t="s">
        <v>50</v>
      </c>
      <c r="P8" s="9">
        <v>45184</v>
      </c>
      <c r="Q8" s="8" t="s">
        <v>35</v>
      </c>
      <c r="R8" s="8" t="s">
        <v>36</v>
      </c>
      <c r="S8" s="8" t="s">
        <v>37</v>
      </c>
      <c r="T8" s="8"/>
      <c r="U8" s="8" t="s">
        <v>38</v>
      </c>
      <c r="V8" s="10">
        <v>6759.81</v>
      </c>
      <c r="W8" s="10">
        <v>2914.83</v>
      </c>
      <c r="X8" s="10">
        <v>2691.76</v>
      </c>
      <c r="Y8" s="8">
        <v>0</v>
      </c>
      <c r="Z8" s="10">
        <v>1153.22</v>
      </c>
    </row>
    <row r="9" spans="1:26" x14ac:dyDescent="0.3">
      <c r="A9" s="8" t="s">
        <v>27</v>
      </c>
      <c r="B9" s="8" t="s">
        <v>28</v>
      </c>
      <c r="C9" s="8" t="s">
        <v>29</v>
      </c>
      <c r="D9" s="8" t="s">
        <v>51</v>
      </c>
      <c r="E9" s="8" t="s">
        <v>30</v>
      </c>
      <c r="F9" s="8" t="s">
        <v>30</v>
      </c>
      <c r="G9" s="8">
        <v>2017</v>
      </c>
      <c r="H9" s="8" t="str">
        <f>_xlfn.CONCAT("34270314015")</f>
        <v>34270314015</v>
      </c>
      <c r="I9" s="8" t="s">
        <v>52</v>
      </c>
      <c r="J9" s="8" t="s">
        <v>32</v>
      </c>
      <c r="K9" s="8" t="str">
        <f t="shared" si="0"/>
        <v/>
      </c>
      <c r="L9" s="8" t="str">
        <f>_xlfn.CONCAT("2 2.1 2a")</f>
        <v>2 2.1 2a</v>
      </c>
      <c r="M9" s="8" t="str">
        <f>_xlfn.CONCAT("01486640434")</f>
        <v>01486640434</v>
      </c>
      <c r="N9" s="8" t="s">
        <v>53</v>
      </c>
      <c r="O9" s="8" t="s">
        <v>54</v>
      </c>
      <c r="P9" s="9">
        <v>45184</v>
      </c>
      <c r="Q9" s="8" t="s">
        <v>35</v>
      </c>
      <c r="R9" s="8" t="s">
        <v>36</v>
      </c>
      <c r="S9" s="8" t="s">
        <v>37</v>
      </c>
      <c r="T9" s="8"/>
      <c r="U9" s="8" t="s">
        <v>38</v>
      </c>
      <c r="V9" s="8">
        <v>600</v>
      </c>
      <c r="W9" s="8">
        <v>258.72000000000003</v>
      </c>
      <c r="X9" s="8">
        <v>238.92</v>
      </c>
      <c r="Y9" s="8">
        <v>0</v>
      </c>
      <c r="Z9" s="8">
        <v>102.36</v>
      </c>
    </row>
    <row r="10" spans="1:26" ht="20.399999999999999" x14ac:dyDescent="0.3">
      <c r="A10" s="8" t="s">
        <v>27</v>
      </c>
      <c r="B10" s="8" t="s">
        <v>28</v>
      </c>
      <c r="C10" s="8" t="s">
        <v>29</v>
      </c>
      <c r="D10" s="8" t="s">
        <v>39</v>
      </c>
      <c r="E10" s="8" t="s">
        <v>40</v>
      </c>
      <c r="F10" s="8" t="s">
        <v>41</v>
      </c>
      <c r="G10" s="8">
        <v>2017</v>
      </c>
      <c r="H10" s="8" t="str">
        <f>_xlfn.CONCAT("34270316689")</f>
        <v>34270316689</v>
      </c>
      <c r="I10" s="8" t="s">
        <v>31</v>
      </c>
      <c r="J10" s="8" t="s">
        <v>32</v>
      </c>
      <c r="K10" s="8" t="str">
        <f t="shared" si="0"/>
        <v/>
      </c>
      <c r="L10" s="8" t="str">
        <f>_xlfn.CONCAT("4 4.1 2a")</f>
        <v>4 4.1 2a</v>
      </c>
      <c r="M10" s="8" t="str">
        <f>_xlfn.CONCAT("01496660448")</f>
        <v>01496660448</v>
      </c>
      <c r="N10" s="8" t="s">
        <v>55</v>
      </c>
      <c r="O10" s="8" t="s">
        <v>56</v>
      </c>
      <c r="P10" s="9">
        <v>45184</v>
      </c>
      <c r="Q10" s="8" t="s">
        <v>35</v>
      </c>
      <c r="R10" s="8" t="s">
        <v>44</v>
      </c>
      <c r="S10" s="8" t="s">
        <v>37</v>
      </c>
      <c r="T10" s="8"/>
      <c r="U10" s="8" t="s">
        <v>38</v>
      </c>
      <c r="V10" s="10">
        <v>73463.03</v>
      </c>
      <c r="W10" s="10">
        <v>31677.26</v>
      </c>
      <c r="X10" s="10">
        <v>29252.98</v>
      </c>
      <c r="Y10" s="8">
        <v>0</v>
      </c>
      <c r="Z10" s="10">
        <v>12532.79</v>
      </c>
    </row>
    <row r="11" spans="1:26" x14ac:dyDescent="0.3">
      <c r="A11" s="8" t="s">
        <v>27</v>
      </c>
      <c r="B11" s="8" t="s">
        <v>57</v>
      </c>
      <c r="C11" s="8" t="s">
        <v>29</v>
      </c>
      <c r="D11" s="8" t="s">
        <v>58</v>
      </c>
      <c r="E11" s="8" t="s">
        <v>59</v>
      </c>
      <c r="F11" s="8" t="s">
        <v>60</v>
      </c>
      <c r="G11" s="8">
        <v>2018</v>
      </c>
      <c r="H11" s="8" t="str">
        <f>_xlfn.CONCAT("84241680945")</f>
        <v>84241680945</v>
      </c>
      <c r="I11" s="8" t="s">
        <v>31</v>
      </c>
      <c r="J11" s="8" t="s">
        <v>32</v>
      </c>
      <c r="K11" s="8" t="str">
        <f t="shared" si="0"/>
        <v/>
      </c>
      <c r="L11" s="8" t="str">
        <f>_xlfn.CONCAT("11 11.2 4b")</f>
        <v>11 11.2 4b</v>
      </c>
      <c r="M11" s="8" t="str">
        <f>_xlfn.CONCAT("RMTLND42A27D749O")</f>
        <v>RMTLND42A27D749O</v>
      </c>
      <c r="N11" s="8" t="s">
        <v>61</v>
      </c>
      <c r="O11" s="8" t="s">
        <v>62</v>
      </c>
      <c r="P11" s="9">
        <v>45189</v>
      </c>
      <c r="Q11" s="8" t="s">
        <v>35</v>
      </c>
      <c r="R11" s="8" t="s">
        <v>36</v>
      </c>
      <c r="S11" s="8" t="s">
        <v>37</v>
      </c>
      <c r="T11" s="8"/>
      <c r="U11" s="8" t="s">
        <v>38</v>
      </c>
      <c r="V11" s="10">
        <v>34471.46</v>
      </c>
      <c r="W11" s="10">
        <v>14864.09</v>
      </c>
      <c r="X11" s="10">
        <v>13726.54</v>
      </c>
      <c r="Y11" s="8">
        <v>0</v>
      </c>
      <c r="Z11" s="10">
        <v>5880.83</v>
      </c>
    </row>
    <row r="12" spans="1:26" x14ac:dyDescent="0.3">
      <c r="A12" s="8" t="s">
        <v>27</v>
      </c>
      <c r="B12" s="8" t="s">
        <v>28</v>
      </c>
      <c r="C12" s="8" t="s">
        <v>29</v>
      </c>
      <c r="D12" s="8" t="s">
        <v>29</v>
      </c>
      <c r="E12" s="8" t="s">
        <v>30</v>
      </c>
      <c r="F12" s="8" t="s">
        <v>30</v>
      </c>
      <c r="G12" s="8">
        <v>2017</v>
      </c>
      <c r="H12" s="8" t="str">
        <f>_xlfn.CONCAT("34270314312")</f>
        <v>34270314312</v>
      </c>
      <c r="I12" s="8" t="s">
        <v>31</v>
      </c>
      <c r="J12" s="8" t="s">
        <v>32</v>
      </c>
      <c r="K12" s="8" t="str">
        <f t="shared" si="0"/>
        <v/>
      </c>
      <c r="L12" s="8" t="str">
        <f>_xlfn.CONCAT("19 19.2 6b")</f>
        <v>19 19.2 6b</v>
      </c>
      <c r="M12" s="8" t="str">
        <f>_xlfn.CONCAT("NDZDRN87T42Z127H")</f>
        <v>NDZDRN87T42Z127H</v>
      </c>
      <c r="N12" s="8" t="s">
        <v>63</v>
      </c>
      <c r="O12" s="8" t="s">
        <v>64</v>
      </c>
      <c r="P12" s="9">
        <v>45184</v>
      </c>
      <c r="Q12" s="8" t="s">
        <v>35</v>
      </c>
      <c r="R12" s="8" t="s">
        <v>36</v>
      </c>
      <c r="S12" s="8" t="s">
        <v>37</v>
      </c>
      <c r="T12" s="8"/>
      <c r="U12" s="8" t="s">
        <v>38</v>
      </c>
      <c r="V12" s="10">
        <v>15000</v>
      </c>
      <c r="W12" s="10">
        <v>6468</v>
      </c>
      <c r="X12" s="10">
        <v>5973</v>
      </c>
      <c r="Y12" s="8">
        <v>0</v>
      </c>
      <c r="Z12" s="10">
        <v>2559</v>
      </c>
    </row>
    <row r="13" spans="1:26" x14ac:dyDescent="0.3">
      <c r="A13" s="8" t="s">
        <v>27</v>
      </c>
      <c r="B13" s="8" t="s">
        <v>28</v>
      </c>
      <c r="C13" s="8" t="s">
        <v>29</v>
      </c>
      <c r="D13" s="8" t="s">
        <v>29</v>
      </c>
      <c r="E13" s="8" t="s">
        <v>30</v>
      </c>
      <c r="F13" s="8" t="s">
        <v>30</v>
      </c>
      <c r="G13" s="8">
        <v>2017</v>
      </c>
      <c r="H13" s="8" t="str">
        <f>_xlfn.CONCAT("24270242670")</f>
        <v>24270242670</v>
      </c>
      <c r="I13" s="8" t="s">
        <v>31</v>
      </c>
      <c r="J13" s="8" t="s">
        <v>32</v>
      </c>
      <c r="K13" s="8" t="str">
        <f t="shared" si="0"/>
        <v/>
      </c>
      <c r="L13" s="8" t="str">
        <f>_xlfn.CONCAT("19 19.2 6b")</f>
        <v>19 19.2 6b</v>
      </c>
      <c r="M13" s="8" t="str">
        <f>_xlfn.CONCAT("01093960415")</f>
        <v>01093960415</v>
      </c>
      <c r="N13" s="8" t="s">
        <v>65</v>
      </c>
      <c r="O13" s="8" t="s">
        <v>64</v>
      </c>
      <c r="P13" s="9">
        <v>45184</v>
      </c>
      <c r="Q13" s="8" t="s">
        <v>35</v>
      </c>
      <c r="R13" s="8" t="s">
        <v>36</v>
      </c>
      <c r="S13" s="8" t="s">
        <v>37</v>
      </c>
      <c r="T13" s="8"/>
      <c r="U13" s="8" t="s">
        <v>38</v>
      </c>
      <c r="V13" s="10">
        <v>15000</v>
      </c>
      <c r="W13" s="10">
        <v>6468</v>
      </c>
      <c r="X13" s="10">
        <v>5973</v>
      </c>
      <c r="Y13" s="8">
        <v>0</v>
      </c>
      <c r="Z13" s="10">
        <v>2559</v>
      </c>
    </row>
    <row r="14" spans="1:26" x14ac:dyDescent="0.3">
      <c r="A14" s="8" t="s">
        <v>27</v>
      </c>
      <c r="B14" s="8" t="s">
        <v>57</v>
      </c>
      <c r="C14" s="8" t="s">
        <v>29</v>
      </c>
      <c r="D14" s="8" t="s">
        <v>51</v>
      </c>
      <c r="E14" s="8" t="s">
        <v>59</v>
      </c>
      <c r="F14" s="8" t="s">
        <v>66</v>
      </c>
      <c r="G14" s="8">
        <v>2022</v>
      </c>
      <c r="H14" s="8" t="str">
        <f>_xlfn.CONCAT("24240629352")</f>
        <v>24240629352</v>
      </c>
      <c r="I14" s="8" t="s">
        <v>31</v>
      </c>
      <c r="J14" s="8" t="s">
        <v>32</v>
      </c>
      <c r="K14" s="8" t="str">
        <f t="shared" si="0"/>
        <v/>
      </c>
      <c r="L14" s="8" t="str">
        <f>_xlfn.CONCAT("11 11.2 4b")</f>
        <v>11 11.2 4b</v>
      </c>
      <c r="M14" s="8" t="str">
        <f>_xlfn.CONCAT("TGNGRG85C24E388I")</f>
        <v>TGNGRG85C24E388I</v>
      </c>
      <c r="N14" s="8" t="s">
        <v>67</v>
      </c>
      <c r="O14" s="8" t="s">
        <v>68</v>
      </c>
      <c r="P14" s="9">
        <v>45189</v>
      </c>
      <c r="Q14" s="8" t="s">
        <v>35</v>
      </c>
      <c r="R14" s="8" t="s">
        <v>36</v>
      </c>
      <c r="S14" s="8" t="s">
        <v>37</v>
      </c>
      <c r="T14" s="8"/>
      <c r="U14" s="8" t="s">
        <v>38</v>
      </c>
      <c r="V14" s="8">
        <v>129.66</v>
      </c>
      <c r="W14" s="8">
        <v>55.91</v>
      </c>
      <c r="X14" s="8">
        <v>51.63</v>
      </c>
      <c r="Y14" s="8">
        <v>0</v>
      </c>
      <c r="Z14" s="8">
        <v>22.12</v>
      </c>
    </row>
    <row r="15" spans="1:26" x14ac:dyDescent="0.3">
      <c r="A15" s="8" t="s">
        <v>27</v>
      </c>
      <c r="B15" s="8" t="s">
        <v>57</v>
      </c>
      <c r="C15" s="8" t="s">
        <v>29</v>
      </c>
      <c r="D15" s="8" t="s">
        <v>51</v>
      </c>
      <c r="E15" s="8" t="s">
        <v>59</v>
      </c>
      <c r="F15" s="8" t="s">
        <v>69</v>
      </c>
      <c r="G15" s="8">
        <v>2021</v>
      </c>
      <c r="H15" s="8" t="str">
        <f>_xlfn.CONCAT("14241566497")</f>
        <v>14241566497</v>
      </c>
      <c r="I15" s="8" t="s">
        <v>31</v>
      </c>
      <c r="J15" s="8" t="s">
        <v>32</v>
      </c>
      <c r="K15" s="8" t="str">
        <f t="shared" si="0"/>
        <v/>
      </c>
      <c r="L15" s="8" t="str">
        <f>_xlfn.CONCAT("11 11.2 4b")</f>
        <v>11 11.2 4b</v>
      </c>
      <c r="M15" s="8" t="str">
        <f>_xlfn.CONCAT("01761610433")</f>
        <v>01761610433</v>
      </c>
      <c r="N15" s="8" t="s">
        <v>70</v>
      </c>
      <c r="O15" s="8" t="s">
        <v>68</v>
      </c>
      <c r="P15" s="9">
        <v>45189</v>
      </c>
      <c r="Q15" s="8" t="s">
        <v>35</v>
      </c>
      <c r="R15" s="8" t="s">
        <v>36</v>
      </c>
      <c r="S15" s="8" t="s">
        <v>37</v>
      </c>
      <c r="T15" s="8"/>
      <c r="U15" s="8" t="s">
        <v>38</v>
      </c>
      <c r="V15" s="10">
        <v>28874.12</v>
      </c>
      <c r="W15" s="10">
        <v>12450.52</v>
      </c>
      <c r="X15" s="10">
        <v>11497.67</v>
      </c>
      <c r="Y15" s="8">
        <v>0</v>
      </c>
      <c r="Z15" s="10">
        <v>4925.93</v>
      </c>
    </row>
    <row r="16" spans="1:26" x14ac:dyDescent="0.3">
      <c r="A16" s="8" t="s">
        <v>27</v>
      </c>
      <c r="B16" s="8" t="s">
        <v>57</v>
      </c>
      <c r="C16" s="8" t="s">
        <v>29</v>
      </c>
      <c r="D16" s="8" t="s">
        <v>51</v>
      </c>
      <c r="E16" s="8" t="s">
        <v>71</v>
      </c>
      <c r="F16" s="8" t="s">
        <v>72</v>
      </c>
      <c r="G16" s="8">
        <v>2022</v>
      </c>
      <c r="H16" s="8" t="str">
        <f>_xlfn.CONCAT("24240118182")</f>
        <v>24240118182</v>
      </c>
      <c r="I16" s="8" t="s">
        <v>52</v>
      </c>
      <c r="J16" s="8" t="s">
        <v>32</v>
      </c>
      <c r="K16" s="8" t="str">
        <f t="shared" si="0"/>
        <v/>
      </c>
      <c r="L16" s="8" t="str">
        <f>_xlfn.CONCAT("11 11.1 4b")</f>
        <v>11 11.1 4b</v>
      </c>
      <c r="M16" s="8" t="str">
        <f>_xlfn.CONCAT("MRTDVD79E09I156T")</f>
        <v>MRTDVD79E09I156T</v>
      </c>
      <c r="N16" s="8" t="s">
        <v>73</v>
      </c>
      <c r="O16" s="8" t="s">
        <v>68</v>
      </c>
      <c r="P16" s="9">
        <v>45189</v>
      </c>
      <c r="Q16" s="8" t="s">
        <v>35</v>
      </c>
      <c r="R16" s="8" t="s">
        <v>36</v>
      </c>
      <c r="S16" s="8" t="s">
        <v>37</v>
      </c>
      <c r="T16" s="8"/>
      <c r="U16" s="8" t="s">
        <v>38</v>
      </c>
      <c r="V16" s="8">
        <v>434.79</v>
      </c>
      <c r="W16" s="8">
        <v>187.48</v>
      </c>
      <c r="X16" s="8">
        <v>173.13</v>
      </c>
      <c r="Y16" s="8">
        <v>0</v>
      </c>
      <c r="Z16" s="8">
        <v>74.180000000000007</v>
      </c>
    </row>
    <row r="17" spans="1:26" x14ac:dyDescent="0.3">
      <c r="A17" s="8" t="s">
        <v>27</v>
      </c>
      <c r="B17" s="8" t="s">
        <v>57</v>
      </c>
      <c r="C17" s="8" t="s">
        <v>29</v>
      </c>
      <c r="D17" s="8" t="s">
        <v>51</v>
      </c>
      <c r="E17" s="8" t="s">
        <v>59</v>
      </c>
      <c r="F17" s="8" t="s">
        <v>69</v>
      </c>
      <c r="G17" s="8">
        <v>2022</v>
      </c>
      <c r="H17" s="8" t="str">
        <f>_xlfn.CONCAT("24241188192")</f>
        <v>24241188192</v>
      </c>
      <c r="I17" s="8" t="s">
        <v>31</v>
      </c>
      <c r="J17" s="8" t="s">
        <v>32</v>
      </c>
      <c r="K17" s="8" t="str">
        <f t="shared" si="0"/>
        <v/>
      </c>
      <c r="L17" s="8" t="str">
        <f>_xlfn.CONCAT("11 11.2 4b")</f>
        <v>11 11.2 4b</v>
      </c>
      <c r="M17" s="8" t="str">
        <f>_xlfn.CONCAT("CMPLRI86A52I156H")</f>
        <v>CMPLRI86A52I156H</v>
      </c>
      <c r="N17" s="8" t="s">
        <v>74</v>
      </c>
      <c r="O17" s="8" t="s">
        <v>68</v>
      </c>
      <c r="P17" s="9">
        <v>45189</v>
      </c>
      <c r="Q17" s="8" t="s">
        <v>35</v>
      </c>
      <c r="R17" s="8" t="s">
        <v>36</v>
      </c>
      <c r="S17" s="8" t="s">
        <v>37</v>
      </c>
      <c r="T17" s="8"/>
      <c r="U17" s="8" t="s">
        <v>38</v>
      </c>
      <c r="V17" s="10">
        <v>6609.26</v>
      </c>
      <c r="W17" s="10">
        <v>2849.91</v>
      </c>
      <c r="X17" s="10">
        <v>2631.81</v>
      </c>
      <c r="Y17" s="8">
        <v>0</v>
      </c>
      <c r="Z17" s="10">
        <v>1127.54</v>
      </c>
    </row>
    <row r="18" spans="1:26" x14ac:dyDescent="0.3">
      <c r="A18" s="8" t="s">
        <v>27</v>
      </c>
      <c r="B18" s="8" t="s">
        <v>57</v>
      </c>
      <c r="C18" s="8" t="s">
        <v>29</v>
      </c>
      <c r="D18" s="8" t="s">
        <v>51</v>
      </c>
      <c r="E18" s="8" t="s">
        <v>71</v>
      </c>
      <c r="F18" s="8" t="s">
        <v>75</v>
      </c>
      <c r="G18" s="8">
        <v>2022</v>
      </c>
      <c r="H18" s="8" t="str">
        <f>_xlfn.CONCAT("24241346204")</f>
        <v>24241346204</v>
      </c>
      <c r="I18" s="8" t="s">
        <v>31</v>
      </c>
      <c r="J18" s="8" t="s">
        <v>32</v>
      </c>
      <c r="K18" s="8" t="str">
        <f t="shared" si="0"/>
        <v/>
      </c>
      <c r="L18" s="8" t="str">
        <f>_xlfn.CONCAT("11 11.2 4b")</f>
        <v>11 11.2 4b</v>
      </c>
      <c r="M18" s="8" t="str">
        <f>_xlfn.CONCAT("02029790439")</f>
        <v>02029790439</v>
      </c>
      <c r="N18" s="8" t="s">
        <v>76</v>
      </c>
      <c r="O18" s="8" t="s">
        <v>68</v>
      </c>
      <c r="P18" s="9">
        <v>45189</v>
      </c>
      <c r="Q18" s="8" t="s">
        <v>35</v>
      </c>
      <c r="R18" s="8" t="s">
        <v>36</v>
      </c>
      <c r="S18" s="8" t="s">
        <v>37</v>
      </c>
      <c r="T18" s="8"/>
      <c r="U18" s="8" t="s">
        <v>38</v>
      </c>
      <c r="V18" s="8">
        <v>165.01</v>
      </c>
      <c r="W18" s="8">
        <v>71.150000000000006</v>
      </c>
      <c r="X18" s="8">
        <v>65.709999999999994</v>
      </c>
      <c r="Y18" s="8">
        <v>0</v>
      </c>
      <c r="Z18" s="8">
        <v>28.15</v>
      </c>
    </row>
    <row r="19" spans="1:26" x14ac:dyDescent="0.3">
      <c r="A19" s="8" t="s">
        <v>27</v>
      </c>
      <c r="B19" s="8" t="s">
        <v>57</v>
      </c>
      <c r="C19" s="8" t="s">
        <v>29</v>
      </c>
      <c r="D19" s="8" t="s">
        <v>51</v>
      </c>
      <c r="E19" s="8" t="s">
        <v>59</v>
      </c>
      <c r="F19" s="8" t="s">
        <v>69</v>
      </c>
      <c r="G19" s="8">
        <v>2022</v>
      </c>
      <c r="H19" s="8" t="str">
        <f>_xlfn.CONCAT("24240214338")</f>
        <v>24240214338</v>
      </c>
      <c r="I19" s="8" t="s">
        <v>31</v>
      </c>
      <c r="J19" s="8" t="s">
        <v>32</v>
      </c>
      <c r="K19" s="8" t="str">
        <f t="shared" si="0"/>
        <v/>
      </c>
      <c r="L19" s="8" t="str">
        <f>_xlfn.CONCAT("11 11.2 4b")</f>
        <v>11 11.2 4b</v>
      </c>
      <c r="M19" s="8" t="str">
        <f>_xlfn.CONCAT("PGTMEO62T14B474V")</f>
        <v>PGTMEO62T14B474V</v>
      </c>
      <c r="N19" s="8" t="s">
        <v>77</v>
      </c>
      <c r="O19" s="8" t="s">
        <v>68</v>
      </c>
      <c r="P19" s="9">
        <v>45189</v>
      </c>
      <c r="Q19" s="8" t="s">
        <v>35</v>
      </c>
      <c r="R19" s="8" t="s">
        <v>36</v>
      </c>
      <c r="S19" s="8" t="s">
        <v>37</v>
      </c>
      <c r="T19" s="8"/>
      <c r="U19" s="8" t="s">
        <v>38</v>
      </c>
      <c r="V19" s="8">
        <v>800.38</v>
      </c>
      <c r="W19" s="8">
        <v>345.12</v>
      </c>
      <c r="X19" s="8">
        <v>318.70999999999998</v>
      </c>
      <c r="Y19" s="8">
        <v>0</v>
      </c>
      <c r="Z19" s="8">
        <v>136.55000000000001</v>
      </c>
    </row>
    <row r="20" spans="1:26" x14ac:dyDescent="0.3">
      <c r="A20" s="8" t="s">
        <v>27</v>
      </c>
      <c r="B20" s="8" t="s">
        <v>28</v>
      </c>
      <c r="C20" s="8" t="s">
        <v>29</v>
      </c>
      <c r="D20" s="8" t="s">
        <v>29</v>
      </c>
      <c r="E20" s="8" t="s">
        <v>30</v>
      </c>
      <c r="F20" s="8" t="s">
        <v>30</v>
      </c>
      <c r="G20" s="8">
        <v>2017</v>
      </c>
      <c r="H20" s="8" t="str">
        <f>_xlfn.CONCAT("24270242662")</f>
        <v>24270242662</v>
      </c>
      <c r="I20" s="8" t="s">
        <v>31</v>
      </c>
      <c r="J20" s="8" t="s">
        <v>32</v>
      </c>
      <c r="K20" s="8" t="str">
        <f t="shared" si="0"/>
        <v/>
      </c>
      <c r="L20" s="8" t="str">
        <f>_xlfn.CONCAT("19 19.2 6b")</f>
        <v>19 19.2 6b</v>
      </c>
      <c r="M20" s="8" t="str">
        <f>_xlfn.CONCAT("00221260433")</f>
        <v>00221260433</v>
      </c>
      <c r="N20" s="8" t="s">
        <v>78</v>
      </c>
      <c r="O20" s="8" t="s">
        <v>79</v>
      </c>
      <c r="P20" s="9">
        <v>45184</v>
      </c>
      <c r="Q20" s="8" t="s">
        <v>35</v>
      </c>
      <c r="R20" s="8" t="s">
        <v>36</v>
      </c>
      <c r="S20" s="8" t="s">
        <v>37</v>
      </c>
      <c r="T20" s="8"/>
      <c r="U20" s="8" t="s">
        <v>38</v>
      </c>
      <c r="V20" s="10">
        <v>52168.160000000003</v>
      </c>
      <c r="W20" s="10">
        <v>22494.91</v>
      </c>
      <c r="X20" s="10">
        <v>20773.36</v>
      </c>
      <c r="Y20" s="8">
        <v>0</v>
      </c>
      <c r="Z20" s="10">
        <v>8899.89</v>
      </c>
    </row>
    <row r="21" spans="1:26" ht="20.399999999999999" x14ac:dyDescent="0.3">
      <c r="A21" s="8" t="s">
        <v>27</v>
      </c>
      <c r="B21" s="8" t="s">
        <v>28</v>
      </c>
      <c r="C21" s="8" t="s">
        <v>29</v>
      </c>
      <c r="D21" s="8" t="s">
        <v>51</v>
      </c>
      <c r="E21" s="8" t="s">
        <v>80</v>
      </c>
      <c r="F21" s="8" t="s">
        <v>81</v>
      </c>
      <c r="G21" s="8">
        <v>2017</v>
      </c>
      <c r="H21" s="8" t="str">
        <f>_xlfn.CONCAT("34270315749")</f>
        <v>34270315749</v>
      </c>
      <c r="I21" s="8" t="s">
        <v>31</v>
      </c>
      <c r="J21" s="8" t="s">
        <v>32</v>
      </c>
      <c r="K21" s="8" t="str">
        <f t="shared" si="0"/>
        <v/>
      </c>
      <c r="L21" s="8" t="str">
        <f>_xlfn.CONCAT("1 1.2 2a")</f>
        <v>1 1.2 2a</v>
      </c>
      <c r="M21" s="8" t="str">
        <f>_xlfn.CONCAT("01393680440")</f>
        <v>01393680440</v>
      </c>
      <c r="N21" s="8" t="s">
        <v>82</v>
      </c>
      <c r="O21" s="8" t="s">
        <v>83</v>
      </c>
      <c r="P21" s="9">
        <v>45184</v>
      </c>
      <c r="Q21" s="8" t="s">
        <v>35</v>
      </c>
      <c r="R21" s="8" t="s">
        <v>36</v>
      </c>
      <c r="S21" s="8" t="s">
        <v>37</v>
      </c>
      <c r="T21" s="8"/>
      <c r="U21" s="8" t="s">
        <v>38</v>
      </c>
      <c r="V21" s="10">
        <v>30828</v>
      </c>
      <c r="W21" s="10">
        <v>13293.03</v>
      </c>
      <c r="X21" s="10">
        <v>12275.71</v>
      </c>
      <c r="Y21" s="8">
        <v>0</v>
      </c>
      <c r="Z21" s="10">
        <v>5259.26</v>
      </c>
    </row>
    <row r="22" spans="1:26" x14ac:dyDescent="0.3">
      <c r="A22" s="8" t="s">
        <v>27</v>
      </c>
      <c r="B22" s="8" t="s">
        <v>28</v>
      </c>
      <c r="C22" s="8" t="s">
        <v>29</v>
      </c>
      <c r="D22" s="8" t="s">
        <v>51</v>
      </c>
      <c r="E22" s="8" t="s">
        <v>59</v>
      </c>
      <c r="F22" s="8" t="s">
        <v>84</v>
      </c>
      <c r="G22" s="8">
        <v>2017</v>
      </c>
      <c r="H22" s="8" t="str">
        <f>_xlfn.CONCAT("34270315756")</f>
        <v>34270315756</v>
      </c>
      <c r="I22" s="8" t="s">
        <v>31</v>
      </c>
      <c r="J22" s="8" t="s">
        <v>32</v>
      </c>
      <c r="K22" s="8" t="str">
        <f t="shared" si="0"/>
        <v/>
      </c>
      <c r="L22" s="8" t="str">
        <f>_xlfn.CONCAT("1 1.2 2a")</f>
        <v>1 1.2 2a</v>
      </c>
      <c r="M22" s="8" t="str">
        <f>_xlfn.CONCAT("80003760438")</f>
        <v>80003760438</v>
      </c>
      <c r="N22" s="8" t="s">
        <v>85</v>
      </c>
      <c r="O22" s="8" t="s">
        <v>83</v>
      </c>
      <c r="P22" s="9">
        <v>45184</v>
      </c>
      <c r="Q22" s="8" t="s">
        <v>35</v>
      </c>
      <c r="R22" s="8" t="s">
        <v>36</v>
      </c>
      <c r="S22" s="8" t="s">
        <v>37</v>
      </c>
      <c r="T22" s="8"/>
      <c r="U22" s="8" t="s">
        <v>38</v>
      </c>
      <c r="V22" s="10">
        <v>80000</v>
      </c>
      <c r="W22" s="10">
        <v>34496</v>
      </c>
      <c r="X22" s="10">
        <v>31856</v>
      </c>
      <c r="Y22" s="8">
        <v>0</v>
      </c>
      <c r="Z22" s="10">
        <v>13648</v>
      </c>
    </row>
    <row r="23" spans="1:26" x14ac:dyDescent="0.3">
      <c r="A23" s="8" t="s">
        <v>27</v>
      </c>
      <c r="B23" s="8" t="s">
        <v>28</v>
      </c>
      <c r="C23" s="8" t="s">
        <v>29</v>
      </c>
      <c r="D23" s="8" t="s">
        <v>39</v>
      </c>
      <c r="E23" s="8" t="s">
        <v>30</v>
      </c>
      <c r="F23" s="8" t="s">
        <v>30</v>
      </c>
      <c r="G23" s="8">
        <v>2017</v>
      </c>
      <c r="H23" s="8" t="str">
        <f>_xlfn.CONCAT("34270315699")</f>
        <v>34270315699</v>
      </c>
      <c r="I23" s="8" t="s">
        <v>31</v>
      </c>
      <c r="J23" s="8" t="s">
        <v>32</v>
      </c>
      <c r="K23" s="8" t="str">
        <f t="shared" si="0"/>
        <v/>
      </c>
      <c r="L23" s="8" t="str">
        <f>_xlfn.CONCAT("4 4.1 2a")</f>
        <v>4 4.1 2a</v>
      </c>
      <c r="M23" s="8" t="str">
        <f>_xlfn.CONCAT("GLSDNC79B09H769F")</f>
        <v>GLSDNC79B09H769F</v>
      </c>
      <c r="N23" s="8" t="s">
        <v>86</v>
      </c>
      <c r="O23" s="8" t="s">
        <v>87</v>
      </c>
      <c r="P23" s="9">
        <v>45184</v>
      </c>
      <c r="Q23" s="8" t="s">
        <v>35</v>
      </c>
      <c r="R23" s="8" t="s">
        <v>36</v>
      </c>
      <c r="S23" s="8" t="s">
        <v>37</v>
      </c>
      <c r="T23" s="8"/>
      <c r="U23" s="8" t="s">
        <v>38</v>
      </c>
      <c r="V23" s="10">
        <v>33893.629999999997</v>
      </c>
      <c r="W23" s="10">
        <v>14614.93</v>
      </c>
      <c r="X23" s="10">
        <v>13496.44</v>
      </c>
      <c r="Y23" s="8">
        <v>0</v>
      </c>
      <c r="Z23" s="10">
        <v>5782.26</v>
      </c>
    </row>
    <row r="24" spans="1:26" x14ac:dyDescent="0.3">
      <c r="A24" s="8" t="s">
        <v>27</v>
      </c>
      <c r="B24" s="8" t="s">
        <v>28</v>
      </c>
      <c r="C24" s="8" t="s">
        <v>29</v>
      </c>
      <c r="D24" s="8" t="s">
        <v>39</v>
      </c>
      <c r="E24" s="8" t="s">
        <v>88</v>
      </c>
      <c r="F24" s="8" t="s">
        <v>89</v>
      </c>
      <c r="G24" s="8">
        <v>2017</v>
      </c>
      <c r="H24" s="8" t="str">
        <f>_xlfn.CONCAT("34270315681")</f>
        <v>34270315681</v>
      </c>
      <c r="I24" s="8" t="s">
        <v>31</v>
      </c>
      <c r="J24" s="8" t="s">
        <v>32</v>
      </c>
      <c r="K24" s="8" t="str">
        <f t="shared" si="0"/>
        <v/>
      </c>
      <c r="L24" s="8" t="str">
        <f>_xlfn.CONCAT("4 4.1 2a")</f>
        <v>4 4.1 2a</v>
      </c>
      <c r="M24" s="8" t="str">
        <f>_xlfn.CONCAT("SRTLCU92A07A252F")</f>
        <v>SRTLCU92A07A252F</v>
      </c>
      <c r="N24" s="8" t="s">
        <v>90</v>
      </c>
      <c r="O24" s="8" t="s">
        <v>87</v>
      </c>
      <c r="P24" s="9">
        <v>45184</v>
      </c>
      <c r="Q24" s="8" t="s">
        <v>35</v>
      </c>
      <c r="R24" s="8" t="s">
        <v>36</v>
      </c>
      <c r="S24" s="8" t="s">
        <v>37</v>
      </c>
      <c r="T24" s="8"/>
      <c r="U24" s="8" t="s">
        <v>38</v>
      </c>
      <c r="V24" s="10">
        <v>65844.639999999999</v>
      </c>
      <c r="W24" s="10">
        <v>28392.21</v>
      </c>
      <c r="X24" s="10">
        <v>26219.34</v>
      </c>
      <c r="Y24" s="8">
        <v>0</v>
      </c>
      <c r="Z24" s="10">
        <v>11233.09</v>
      </c>
    </row>
    <row r="25" spans="1:26" x14ac:dyDescent="0.3">
      <c r="A25" s="8" t="s">
        <v>27</v>
      </c>
      <c r="B25" s="8" t="s">
        <v>28</v>
      </c>
      <c r="C25" s="8" t="s">
        <v>29</v>
      </c>
      <c r="D25" s="8" t="s">
        <v>45</v>
      </c>
      <c r="E25" s="8" t="s">
        <v>30</v>
      </c>
      <c r="F25" s="8" t="s">
        <v>30</v>
      </c>
      <c r="G25" s="8">
        <v>2017</v>
      </c>
      <c r="H25" s="8" t="str">
        <f>_xlfn.CONCAT("34270315772")</f>
        <v>34270315772</v>
      </c>
      <c r="I25" s="8" t="s">
        <v>31</v>
      </c>
      <c r="J25" s="8" t="s">
        <v>32</v>
      </c>
      <c r="K25" s="8" t="str">
        <f t="shared" si="0"/>
        <v/>
      </c>
      <c r="L25" s="8" t="str">
        <f>_xlfn.CONCAT("1 1.2 2a")</f>
        <v>1 1.2 2a</v>
      </c>
      <c r="M25" s="8" t="str">
        <f>_xlfn.CONCAT("02848860421")</f>
        <v>02848860421</v>
      </c>
      <c r="N25" s="8" t="s">
        <v>91</v>
      </c>
      <c r="O25" s="8" t="s">
        <v>83</v>
      </c>
      <c r="P25" s="9">
        <v>45184</v>
      </c>
      <c r="Q25" s="8" t="s">
        <v>35</v>
      </c>
      <c r="R25" s="8" t="s">
        <v>36</v>
      </c>
      <c r="S25" s="8" t="s">
        <v>37</v>
      </c>
      <c r="T25" s="8"/>
      <c r="U25" s="8" t="s">
        <v>38</v>
      </c>
      <c r="V25" s="10">
        <v>44811.77</v>
      </c>
      <c r="W25" s="10">
        <v>19322.84</v>
      </c>
      <c r="X25" s="10">
        <v>17844.05</v>
      </c>
      <c r="Y25" s="8">
        <v>0</v>
      </c>
      <c r="Z25" s="10">
        <v>7644.88</v>
      </c>
    </row>
    <row r="26" spans="1:26" x14ac:dyDescent="0.3">
      <c r="A26" s="8" t="s">
        <v>27</v>
      </c>
      <c r="B26" s="8" t="s">
        <v>28</v>
      </c>
      <c r="C26" s="8" t="s">
        <v>29</v>
      </c>
      <c r="D26" s="8" t="s">
        <v>51</v>
      </c>
      <c r="E26" s="8" t="s">
        <v>80</v>
      </c>
      <c r="F26" s="8" t="s">
        <v>81</v>
      </c>
      <c r="G26" s="8">
        <v>2017</v>
      </c>
      <c r="H26" s="8" t="str">
        <f>_xlfn.CONCAT("34270315764")</f>
        <v>34270315764</v>
      </c>
      <c r="I26" s="8" t="s">
        <v>31</v>
      </c>
      <c r="J26" s="8" t="s">
        <v>32</v>
      </c>
      <c r="K26" s="8" t="str">
        <f t="shared" si="0"/>
        <v/>
      </c>
      <c r="L26" s="8" t="str">
        <f>_xlfn.CONCAT("1 1.2 2a")</f>
        <v>1 1.2 2a</v>
      </c>
      <c r="M26" s="8" t="str">
        <f>_xlfn.CONCAT("01632720445")</f>
        <v>01632720445</v>
      </c>
      <c r="N26" s="8" t="s">
        <v>92</v>
      </c>
      <c r="O26" s="8" t="s">
        <v>83</v>
      </c>
      <c r="P26" s="9">
        <v>45184</v>
      </c>
      <c r="Q26" s="8" t="s">
        <v>35</v>
      </c>
      <c r="R26" s="8" t="s">
        <v>36</v>
      </c>
      <c r="S26" s="8" t="s">
        <v>37</v>
      </c>
      <c r="T26" s="8"/>
      <c r="U26" s="8" t="s">
        <v>38</v>
      </c>
      <c r="V26" s="10">
        <v>26164.71</v>
      </c>
      <c r="W26" s="10">
        <v>11282.22</v>
      </c>
      <c r="X26" s="10">
        <v>10418.790000000001</v>
      </c>
      <c r="Y26" s="8">
        <v>0</v>
      </c>
      <c r="Z26" s="10">
        <v>4463.7</v>
      </c>
    </row>
    <row r="27" spans="1:26" x14ac:dyDescent="0.3">
      <c r="A27" s="8" t="s">
        <v>27</v>
      </c>
      <c r="B27" s="8" t="s">
        <v>28</v>
      </c>
      <c r="C27" s="8" t="s">
        <v>29</v>
      </c>
      <c r="D27" s="8" t="s">
        <v>58</v>
      </c>
      <c r="E27" s="8" t="s">
        <v>30</v>
      </c>
      <c r="F27" s="8" t="s">
        <v>30</v>
      </c>
      <c r="G27" s="8">
        <v>2017</v>
      </c>
      <c r="H27" s="8" t="str">
        <f>_xlfn.CONCAT("34270318883")</f>
        <v>34270318883</v>
      </c>
      <c r="I27" s="8" t="s">
        <v>31</v>
      </c>
      <c r="J27" s="8" t="s">
        <v>32</v>
      </c>
      <c r="K27" s="8" t="str">
        <f t="shared" si="0"/>
        <v/>
      </c>
      <c r="L27" s="8" t="str">
        <f>_xlfn.CONCAT("4 4.1 2a")</f>
        <v>4 4.1 2a</v>
      </c>
      <c r="M27" s="8" t="str">
        <f>_xlfn.CONCAT("00199680547")</f>
        <v>00199680547</v>
      </c>
      <c r="N27" s="8" t="s">
        <v>93</v>
      </c>
      <c r="O27" s="8" t="s">
        <v>94</v>
      </c>
      <c r="P27" s="9">
        <v>45184</v>
      </c>
      <c r="Q27" s="8" t="s">
        <v>35</v>
      </c>
      <c r="R27" s="8" t="s">
        <v>44</v>
      </c>
      <c r="S27" s="8" t="s">
        <v>37</v>
      </c>
      <c r="T27" s="8"/>
      <c r="U27" s="8" t="s">
        <v>38</v>
      </c>
      <c r="V27" s="10">
        <v>56526</v>
      </c>
      <c r="W27" s="10">
        <v>24374.01</v>
      </c>
      <c r="X27" s="10">
        <v>22508.65</v>
      </c>
      <c r="Y27" s="8">
        <v>0</v>
      </c>
      <c r="Z27" s="10">
        <v>9643.34</v>
      </c>
    </row>
    <row r="28" spans="1:26" x14ac:dyDescent="0.3">
      <c r="A28" s="8" t="s">
        <v>27</v>
      </c>
      <c r="B28" s="8" t="s">
        <v>28</v>
      </c>
      <c r="C28" s="8" t="s">
        <v>29</v>
      </c>
      <c r="D28" s="8" t="s">
        <v>58</v>
      </c>
      <c r="E28" s="8" t="s">
        <v>30</v>
      </c>
      <c r="F28" s="8" t="s">
        <v>30</v>
      </c>
      <c r="G28" s="8">
        <v>2017</v>
      </c>
      <c r="H28" s="8" t="str">
        <f>_xlfn.CONCAT("34270315798")</f>
        <v>34270315798</v>
      </c>
      <c r="I28" s="8" t="s">
        <v>31</v>
      </c>
      <c r="J28" s="8" t="s">
        <v>32</v>
      </c>
      <c r="K28" s="8" t="str">
        <f t="shared" si="0"/>
        <v/>
      </c>
      <c r="L28" s="8" t="str">
        <f>_xlfn.CONCAT("4 4.1 2a")</f>
        <v>4 4.1 2a</v>
      </c>
      <c r="M28" s="8" t="str">
        <f>_xlfn.CONCAT("KRSSFN78C42Z133T")</f>
        <v>KRSSFN78C42Z133T</v>
      </c>
      <c r="N28" s="8" t="s">
        <v>95</v>
      </c>
      <c r="O28" s="8" t="s">
        <v>96</v>
      </c>
      <c r="P28" s="9">
        <v>45184</v>
      </c>
      <c r="Q28" s="8" t="s">
        <v>35</v>
      </c>
      <c r="R28" s="8" t="s">
        <v>97</v>
      </c>
      <c r="S28" s="8" t="s">
        <v>37</v>
      </c>
      <c r="T28" s="8"/>
      <c r="U28" s="8" t="s">
        <v>38</v>
      </c>
      <c r="V28" s="10">
        <v>98741.8</v>
      </c>
      <c r="W28" s="10">
        <v>42577.46</v>
      </c>
      <c r="X28" s="10">
        <v>39318.980000000003</v>
      </c>
      <c r="Y28" s="8">
        <v>0</v>
      </c>
      <c r="Z28" s="10">
        <v>16845.36</v>
      </c>
    </row>
    <row r="29" spans="1:26" ht="20.399999999999999" x14ac:dyDescent="0.3">
      <c r="A29" s="8" t="s">
        <v>27</v>
      </c>
      <c r="B29" s="8" t="s">
        <v>28</v>
      </c>
      <c r="C29" s="8" t="s">
        <v>29</v>
      </c>
      <c r="D29" s="8" t="s">
        <v>45</v>
      </c>
      <c r="E29" s="8" t="s">
        <v>80</v>
      </c>
      <c r="F29" s="8" t="s">
        <v>98</v>
      </c>
      <c r="G29" s="8">
        <v>2017</v>
      </c>
      <c r="H29" s="8" t="str">
        <f>_xlfn.CONCAT("14270365589")</f>
        <v>14270365589</v>
      </c>
      <c r="I29" s="8" t="s">
        <v>31</v>
      </c>
      <c r="J29" s="8" t="s">
        <v>32</v>
      </c>
      <c r="K29" s="8" t="str">
        <f t="shared" si="0"/>
        <v/>
      </c>
      <c r="L29" s="8" t="str">
        <f>_xlfn.CONCAT("3 3.1 3a")</f>
        <v>3 3.1 3a</v>
      </c>
      <c r="M29" s="8" t="str">
        <f>_xlfn.CONCAT("02707530420")</f>
        <v>02707530420</v>
      </c>
      <c r="N29" s="8" t="s">
        <v>99</v>
      </c>
      <c r="O29" s="8" t="s">
        <v>100</v>
      </c>
      <c r="P29" s="9">
        <v>45184</v>
      </c>
      <c r="Q29" s="8" t="s">
        <v>35</v>
      </c>
      <c r="R29" s="8" t="s">
        <v>36</v>
      </c>
      <c r="S29" s="8" t="s">
        <v>37</v>
      </c>
      <c r="T29" s="8"/>
      <c r="U29" s="8" t="s">
        <v>38</v>
      </c>
      <c r="V29" s="8">
        <v>270.48</v>
      </c>
      <c r="W29" s="8">
        <v>116.63</v>
      </c>
      <c r="X29" s="8">
        <v>107.71</v>
      </c>
      <c r="Y29" s="8">
        <v>0</v>
      </c>
      <c r="Z29" s="8">
        <v>46.14</v>
      </c>
    </row>
    <row r="30" spans="1:26" x14ac:dyDescent="0.3">
      <c r="A30" s="8" t="s">
        <v>27</v>
      </c>
      <c r="B30" s="8" t="s">
        <v>28</v>
      </c>
      <c r="C30" s="8" t="s">
        <v>29</v>
      </c>
      <c r="D30" s="8" t="s">
        <v>45</v>
      </c>
      <c r="E30" s="8" t="s">
        <v>30</v>
      </c>
      <c r="F30" s="8" t="s">
        <v>30</v>
      </c>
      <c r="G30" s="8">
        <v>2017</v>
      </c>
      <c r="H30" s="8" t="str">
        <f>_xlfn.CONCAT("14270365597")</f>
        <v>14270365597</v>
      </c>
      <c r="I30" s="8" t="s">
        <v>31</v>
      </c>
      <c r="J30" s="8" t="s">
        <v>32</v>
      </c>
      <c r="K30" s="8" t="str">
        <f t="shared" si="0"/>
        <v/>
      </c>
      <c r="L30" s="8" t="str">
        <f>_xlfn.CONCAT("3 3.1 3a")</f>
        <v>3 3.1 3a</v>
      </c>
      <c r="M30" s="8" t="str">
        <f>_xlfn.CONCAT("GSPSRN95H56I608Y")</f>
        <v>GSPSRN95H56I608Y</v>
      </c>
      <c r="N30" s="8" t="s">
        <v>101</v>
      </c>
      <c r="O30" s="8" t="s">
        <v>100</v>
      </c>
      <c r="P30" s="9">
        <v>45184</v>
      </c>
      <c r="Q30" s="8" t="s">
        <v>35</v>
      </c>
      <c r="R30" s="8" t="s">
        <v>36</v>
      </c>
      <c r="S30" s="8" t="s">
        <v>37</v>
      </c>
      <c r="T30" s="8"/>
      <c r="U30" s="8" t="s">
        <v>38</v>
      </c>
      <c r="V30" s="8">
        <v>660</v>
      </c>
      <c r="W30" s="8">
        <v>284.58999999999997</v>
      </c>
      <c r="X30" s="8">
        <v>262.81</v>
      </c>
      <c r="Y30" s="8">
        <v>0</v>
      </c>
      <c r="Z30" s="8">
        <v>112.6</v>
      </c>
    </row>
    <row r="31" spans="1:26" ht="20.399999999999999" x14ac:dyDescent="0.3">
      <c r="A31" s="8" t="s">
        <v>27</v>
      </c>
      <c r="B31" s="8" t="s">
        <v>28</v>
      </c>
      <c r="C31" s="8" t="s">
        <v>29</v>
      </c>
      <c r="D31" s="8" t="s">
        <v>45</v>
      </c>
      <c r="E31" s="8" t="s">
        <v>30</v>
      </c>
      <c r="F31" s="8" t="s">
        <v>30</v>
      </c>
      <c r="G31" s="8">
        <v>2017</v>
      </c>
      <c r="H31" s="8" t="str">
        <f>_xlfn.CONCAT("24270242654")</f>
        <v>24270242654</v>
      </c>
      <c r="I31" s="8" t="s">
        <v>31</v>
      </c>
      <c r="J31" s="8" t="s">
        <v>32</v>
      </c>
      <c r="K31" s="8" t="str">
        <f t="shared" si="0"/>
        <v/>
      </c>
      <c r="L31" s="8" t="str">
        <f>_xlfn.CONCAT("3 3.1 3a")</f>
        <v>3 3.1 3a</v>
      </c>
      <c r="M31" s="8" t="str">
        <f>_xlfn.CONCAT("01381030426")</f>
        <v>01381030426</v>
      </c>
      <c r="N31" s="8" t="s">
        <v>102</v>
      </c>
      <c r="O31" s="8" t="s">
        <v>100</v>
      </c>
      <c r="P31" s="9">
        <v>45184</v>
      </c>
      <c r="Q31" s="8" t="s">
        <v>35</v>
      </c>
      <c r="R31" s="8" t="s">
        <v>36</v>
      </c>
      <c r="S31" s="8" t="s">
        <v>37</v>
      </c>
      <c r="T31" s="8"/>
      <c r="U31" s="8" t="s">
        <v>38</v>
      </c>
      <c r="V31" s="10">
        <v>12758.09</v>
      </c>
      <c r="W31" s="10">
        <v>5501.29</v>
      </c>
      <c r="X31" s="10">
        <v>5080.2700000000004</v>
      </c>
      <c r="Y31" s="8">
        <v>0</v>
      </c>
      <c r="Z31" s="10">
        <v>2176.5300000000002</v>
      </c>
    </row>
    <row r="32" spans="1:26" ht="20.399999999999999" x14ac:dyDescent="0.3">
      <c r="A32" s="8" t="s">
        <v>27</v>
      </c>
      <c r="B32" s="8" t="s">
        <v>28</v>
      </c>
      <c r="C32" s="8" t="s">
        <v>29</v>
      </c>
      <c r="D32" s="8" t="s">
        <v>45</v>
      </c>
      <c r="E32" s="8" t="s">
        <v>80</v>
      </c>
      <c r="F32" s="8" t="s">
        <v>103</v>
      </c>
      <c r="G32" s="8">
        <v>2017</v>
      </c>
      <c r="H32" s="8" t="str">
        <f>_xlfn.CONCAT("14270365605")</f>
        <v>14270365605</v>
      </c>
      <c r="I32" s="8" t="s">
        <v>31</v>
      </c>
      <c r="J32" s="8" t="s">
        <v>32</v>
      </c>
      <c r="K32" s="8" t="str">
        <f t="shared" si="0"/>
        <v/>
      </c>
      <c r="L32" s="8" t="str">
        <f>_xlfn.CONCAT("3 3.1 3a")</f>
        <v>3 3.1 3a</v>
      </c>
      <c r="M32" s="8" t="str">
        <f>_xlfn.CONCAT("02706580426")</f>
        <v>02706580426</v>
      </c>
      <c r="N32" s="8" t="s">
        <v>104</v>
      </c>
      <c r="O32" s="8" t="s">
        <v>100</v>
      </c>
      <c r="P32" s="9">
        <v>45184</v>
      </c>
      <c r="Q32" s="8" t="s">
        <v>35</v>
      </c>
      <c r="R32" s="8" t="s">
        <v>36</v>
      </c>
      <c r="S32" s="8" t="s">
        <v>37</v>
      </c>
      <c r="T32" s="8"/>
      <c r="U32" s="8" t="s">
        <v>38</v>
      </c>
      <c r="V32" s="8">
        <v>275</v>
      </c>
      <c r="W32" s="8">
        <v>118.58</v>
      </c>
      <c r="X32" s="8">
        <v>109.51</v>
      </c>
      <c r="Y32" s="8">
        <v>0</v>
      </c>
      <c r="Z32" s="8">
        <v>46.91</v>
      </c>
    </row>
    <row r="33" spans="1:26" x14ac:dyDescent="0.3">
      <c r="A33" s="8" t="s">
        <v>27</v>
      </c>
      <c r="B33" s="8" t="s">
        <v>28</v>
      </c>
      <c r="C33" s="8" t="s">
        <v>29</v>
      </c>
      <c r="D33" s="8" t="s">
        <v>45</v>
      </c>
      <c r="E33" s="8" t="s">
        <v>80</v>
      </c>
      <c r="F33" s="8" t="s">
        <v>105</v>
      </c>
      <c r="G33" s="8">
        <v>2017</v>
      </c>
      <c r="H33" s="8" t="str">
        <f>_xlfn.CONCAT("14270365571")</f>
        <v>14270365571</v>
      </c>
      <c r="I33" s="8" t="s">
        <v>31</v>
      </c>
      <c r="J33" s="8" t="s">
        <v>32</v>
      </c>
      <c r="K33" s="8" t="str">
        <f t="shared" si="0"/>
        <v/>
      </c>
      <c r="L33" s="8" t="str">
        <f>_xlfn.CONCAT("3 3.1 3a")</f>
        <v>3 3.1 3a</v>
      </c>
      <c r="M33" s="8" t="str">
        <f>_xlfn.CONCAT("BTTSMN87L04I608H")</f>
        <v>BTTSMN87L04I608H</v>
      </c>
      <c r="N33" s="8" t="s">
        <v>106</v>
      </c>
      <c r="O33" s="8" t="s">
        <v>100</v>
      </c>
      <c r="P33" s="9">
        <v>45184</v>
      </c>
      <c r="Q33" s="8" t="s">
        <v>35</v>
      </c>
      <c r="R33" s="8" t="s">
        <v>36</v>
      </c>
      <c r="S33" s="8" t="s">
        <v>37</v>
      </c>
      <c r="T33" s="8"/>
      <c r="U33" s="8" t="s">
        <v>38</v>
      </c>
      <c r="V33" s="8">
        <v>219.12</v>
      </c>
      <c r="W33" s="8">
        <v>94.48</v>
      </c>
      <c r="X33" s="8">
        <v>87.25</v>
      </c>
      <c r="Y33" s="8">
        <v>0</v>
      </c>
      <c r="Z33" s="8">
        <v>37.39</v>
      </c>
    </row>
    <row r="34" spans="1:26" x14ac:dyDescent="0.3">
      <c r="A34" s="8" t="s">
        <v>27</v>
      </c>
      <c r="B34" s="8" t="s">
        <v>28</v>
      </c>
      <c r="C34" s="8" t="s">
        <v>29</v>
      </c>
      <c r="D34" s="8" t="s">
        <v>45</v>
      </c>
      <c r="E34" s="8" t="s">
        <v>30</v>
      </c>
      <c r="F34" s="8" t="s">
        <v>30</v>
      </c>
      <c r="G34" s="8">
        <v>2017</v>
      </c>
      <c r="H34" s="8" t="str">
        <f>_xlfn.CONCAT("34270321101")</f>
        <v>34270321101</v>
      </c>
      <c r="I34" s="8" t="s">
        <v>31</v>
      </c>
      <c r="J34" s="8" t="s">
        <v>32</v>
      </c>
      <c r="K34" s="8" t="str">
        <f t="shared" si="0"/>
        <v/>
      </c>
      <c r="L34" s="8" t="str">
        <f>_xlfn.CONCAT("2 2.1 2a")</f>
        <v>2 2.1 2a</v>
      </c>
      <c r="M34" s="8" t="str">
        <f>_xlfn.CONCAT("02848860421")</f>
        <v>02848860421</v>
      </c>
      <c r="N34" s="8" t="s">
        <v>91</v>
      </c>
      <c r="O34" s="8" t="s">
        <v>107</v>
      </c>
      <c r="P34" s="9">
        <v>45184</v>
      </c>
      <c r="Q34" s="8" t="s">
        <v>35</v>
      </c>
      <c r="R34" s="8" t="s">
        <v>97</v>
      </c>
      <c r="S34" s="8" t="s">
        <v>37</v>
      </c>
      <c r="T34" s="8"/>
      <c r="U34" s="8" t="s">
        <v>38</v>
      </c>
      <c r="V34" s="10">
        <v>69984</v>
      </c>
      <c r="W34" s="10">
        <v>30177.1</v>
      </c>
      <c r="X34" s="10">
        <v>27867.63</v>
      </c>
      <c r="Y34" s="8">
        <v>0</v>
      </c>
      <c r="Z34" s="10">
        <v>11939.27</v>
      </c>
    </row>
    <row r="35" spans="1:26" ht="20.399999999999999" x14ac:dyDescent="0.3">
      <c r="A35" s="8" t="s">
        <v>27</v>
      </c>
      <c r="B35" s="8" t="s">
        <v>28</v>
      </c>
      <c r="C35" s="8" t="s">
        <v>29</v>
      </c>
      <c r="D35" s="8" t="s">
        <v>45</v>
      </c>
      <c r="E35" s="8" t="s">
        <v>80</v>
      </c>
      <c r="F35" s="8" t="s">
        <v>103</v>
      </c>
      <c r="G35" s="8">
        <v>2017</v>
      </c>
      <c r="H35" s="8" t="str">
        <f>_xlfn.CONCAT("14270365654")</f>
        <v>14270365654</v>
      </c>
      <c r="I35" s="8" t="s">
        <v>31</v>
      </c>
      <c r="J35" s="8" t="s">
        <v>32</v>
      </c>
      <c r="K35" s="8" t="str">
        <f t="shared" si="0"/>
        <v/>
      </c>
      <c r="L35" s="8" t="str">
        <f>_xlfn.CONCAT("3 3.1 3a")</f>
        <v>3 3.1 3a</v>
      </c>
      <c r="M35" s="8" t="str">
        <f>_xlfn.CONCAT("02699800427")</f>
        <v>02699800427</v>
      </c>
      <c r="N35" s="8" t="s">
        <v>108</v>
      </c>
      <c r="O35" s="8" t="s">
        <v>100</v>
      </c>
      <c r="P35" s="9">
        <v>45184</v>
      </c>
      <c r="Q35" s="8" t="s">
        <v>35</v>
      </c>
      <c r="R35" s="8" t="s">
        <v>36</v>
      </c>
      <c r="S35" s="8" t="s">
        <v>37</v>
      </c>
      <c r="T35" s="8"/>
      <c r="U35" s="8" t="s">
        <v>38</v>
      </c>
      <c r="V35" s="10">
        <v>1230.4000000000001</v>
      </c>
      <c r="W35" s="8">
        <v>530.54999999999995</v>
      </c>
      <c r="X35" s="8">
        <v>489.95</v>
      </c>
      <c r="Y35" s="8">
        <v>0</v>
      </c>
      <c r="Z35" s="8">
        <v>209.9</v>
      </c>
    </row>
    <row r="36" spans="1:26" ht="20.399999999999999" x14ac:dyDescent="0.3">
      <c r="A36" s="8" t="s">
        <v>27</v>
      </c>
      <c r="B36" s="8" t="s">
        <v>28</v>
      </c>
      <c r="C36" s="8" t="s">
        <v>29</v>
      </c>
      <c r="D36" s="8" t="s">
        <v>45</v>
      </c>
      <c r="E36" s="8" t="s">
        <v>80</v>
      </c>
      <c r="F36" s="8" t="s">
        <v>103</v>
      </c>
      <c r="G36" s="8">
        <v>2017</v>
      </c>
      <c r="H36" s="8" t="str">
        <f>_xlfn.CONCAT("14270365647")</f>
        <v>14270365647</v>
      </c>
      <c r="I36" s="8" t="s">
        <v>31</v>
      </c>
      <c r="J36" s="8" t="s">
        <v>32</v>
      </c>
      <c r="K36" s="8" t="str">
        <f t="shared" si="0"/>
        <v/>
      </c>
      <c r="L36" s="8" t="str">
        <f>_xlfn.CONCAT("3 3.1 3a")</f>
        <v>3 3.1 3a</v>
      </c>
      <c r="M36" s="8" t="str">
        <f>_xlfn.CONCAT("02668100429")</f>
        <v>02668100429</v>
      </c>
      <c r="N36" s="8" t="s">
        <v>109</v>
      </c>
      <c r="O36" s="8" t="s">
        <v>100</v>
      </c>
      <c r="P36" s="9">
        <v>45184</v>
      </c>
      <c r="Q36" s="8" t="s">
        <v>35</v>
      </c>
      <c r="R36" s="8" t="s">
        <v>36</v>
      </c>
      <c r="S36" s="8" t="s">
        <v>37</v>
      </c>
      <c r="T36" s="8"/>
      <c r="U36" s="8" t="s">
        <v>38</v>
      </c>
      <c r="V36" s="10">
        <v>1769.04</v>
      </c>
      <c r="W36" s="8">
        <v>762.81</v>
      </c>
      <c r="X36" s="8">
        <v>704.43</v>
      </c>
      <c r="Y36" s="8">
        <v>0</v>
      </c>
      <c r="Z36" s="8">
        <v>301.8</v>
      </c>
    </row>
    <row r="37" spans="1:26" x14ac:dyDescent="0.3">
      <c r="A37" s="8" t="s">
        <v>27</v>
      </c>
      <c r="B37" s="8" t="s">
        <v>28</v>
      </c>
      <c r="C37" s="8" t="s">
        <v>29</v>
      </c>
      <c r="D37" s="8" t="s">
        <v>45</v>
      </c>
      <c r="E37" s="8" t="s">
        <v>80</v>
      </c>
      <c r="F37" s="8" t="s">
        <v>103</v>
      </c>
      <c r="G37" s="8">
        <v>2017</v>
      </c>
      <c r="H37" s="8" t="str">
        <f>_xlfn.CONCAT("14270365621")</f>
        <v>14270365621</v>
      </c>
      <c r="I37" s="8" t="s">
        <v>31</v>
      </c>
      <c r="J37" s="8" t="s">
        <v>32</v>
      </c>
      <c r="K37" s="8" t="str">
        <f t="shared" si="0"/>
        <v/>
      </c>
      <c r="L37" s="8" t="str">
        <f>_xlfn.CONCAT("3 3.1 3a")</f>
        <v>3 3.1 3a</v>
      </c>
      <c r="M37" s="8" t="str">
        <f>_xlfn.CONCAT("MRCMTT94S19D488B")</f>
        <v>MRCMTT94S19D488B</v>
      </c>
      <c r="N37" s="8" t="s">
        <v>110</v>
      </c>
      <c r="O37" s="8" t="s">
        <v>100</v>
      </c>
      <c r="P37" s="9">
        <v>45184</v>
      </c>
      <c r="Q37" s="8" t="s">
        <v>35</v>
      </c>
      <c r="R37" s="8" t="s">
        <v>36</v>
      </c>
      <c r="S37" s="8" t="s">
        <v>37</v>
      </c>
      <c r="T37" s="8"/>
      <c r="U37" s="8" t="s">
        <v>38</v>
      </c>
      <c r="V37" s="10">
        <v>1154.3</v>
      </c>
      <c r="W37" s="8">
        <v>497.73</v>
      </c>
      <c r="X37" s="8">
        <v>459.64</v>
      </c>
      <c r="Y37" s="8">
        <v>0</v>
      </c>
      <c r="Z37" s="8">
        <v>196.93</v>
      </c>
    </row>
    <row r="38" spans="1:26" x14ac:dyDescent="0.3">
      <c r="A38" s="8" t="s">
        <v>27</v>
      </c>
      <c r="B38" s="8" t="s">
        <v>28</v>
      </c>
      <c r="C38" s="8" t="s">
        <v>29</v>
      </c>
      <c r="D38" s="8" t="s">
        <v>51</v>
      </c>
      <c r="E38" s="8" t="s">
        <v>30</v>
      </c>
      <c r="F38" s="8" t="s">
        <v>30</v>
      </c>
      <c r="G38" s="8">
        <v>2017</v>
      </c>
      <c r="H38" s="8" t="str">
        <f>_xlfn.CONCAT("34270321085")</f>
        <v>34270321085</v>
      </c>
      <c r="I38" s="8" t="s">
        <v>31</v>
      </c>
      <c r="J38" s="8" t="s">
        <v>32</v>
      </c>
      <c r="K38" s="8" t="str">
        <f t="shared" si="0"/>
        <v/>
      </c>
      <c r="L38" s="8" t="str">
        <f>_xlfn.CONCAT("1 1.2 2a")</f>
        <v>1 1.2 2a</v>
      </c>
      <c r="M38" s="8" t="str">
        <f>_xlfn.CONCAT("02043720446")</f>
        <v>02043720446</v>
      </c>
      <c r="N38" s="8" t="s">
        <v>111</v>
      </c>
      <c r="O38" s="8" t="s">
        <v>112</v>
      </c>
      <c r="P38" s="9">
        <v>45184</v>
      </c>
      <c r="Q38" s="8" t="s">
        <v>35</v>
      </c>
      <c r="R38" s="8" t="s">
        <v>36</v>
      </c>
      <c r="S38" s="8" t="s">
        <v>37</v>
      </c>
      <c r="T38" s="8"/>
      <c r="U38" s="8" t="s">
        <v>38</v>
      </c>
      <c r="V38" s="10">
        <v>71225</v>
      </c>
      <c r="W38" s="10">
        <v>30712.22</v>
      </c>
      <c r="X38" s="10">
        <v>28361.8</v>
      </c>
      <c r="Y38" s="8">
        <v>0</v>
      </c>
      <c r="Z38" s="10">
        <v>12150.98</v>
      </c>
    </row>
    <row r="39" spans="1:26" x14ac:dyDescent="0.3">
      <c r="A39" s="8" t="s">
        <v>27</v>
      </c>
      <c r="B39" s="8" t="s">
        <v>28</v>
      </c>
      <c r="C39" s="8" t="s">
        <v>29</v>
      </c>
      <c r="D39" s="8" t="s">
        <v>51</v>
      </c>
      <c r="E39" s="8" t="s">
        <v>30</v>
      </c>
      <c r="F39" s="8" t="s">
        <v>30</v>
      </c>
      <c r="G39" s="8">
        <v>2017</v>
      </c>
      <c r="H39" s="8" t="str">
        <f>_xlfn.CONCAT("34270321093")</f>
        <v>34270321093</v>
      </c>
      <c r="I39" s="8" t="s">
        <v>31</v>
      </c>
      <c r="J39" s="8" t="s">
        <v>32</v>
      </c>
      <c r="K39" s="8" t="str">
        <f t="shared" si="0"/>
        <v/>
      </c>
      <c r="L39" s="8" t="str">
        <f>_xlfn.CONCAT("1 1.2 2a")</f>
        <v>1 1.2 2a</v>
      </c>
      <c r="M39" s="8" t="str">
        <f>_xlfn.CONCAT("02051370423")</f>
        <v>02051370423</v>
      </c>
      <c r="N39" s="8" t="s">
        <v>46</v>
      </c>
      <c r="O39" s="8" t="s">
        <v>112</v>
      </c>
      <c r="P39" s="9">
        <v>45184</v>
      </c>
      <c r="Q39" s="8" t="s">
        <v>35</v>
      </c>
      <c r="R39" s="8" t="s">
        <v>36</v>
      </c>
      <c r="S39" s="8" t="s">
        <v>37</v>
      </c>
      <c r="T39" s="8"/>
      <c r="U39" s="8" t="s">
        <v>38</v>
      </c>
      <c r="V39" s="10">
        <v>80000</v>
      </c>
      <c r="W39" s="10">
        <v>34496</v>
      </c>
      <c r="X39" s="10">
        <v>31856</v>
      </c>
      <c r="Y39" s="8">
        <v>0</v>
      </c>
      <c r="Z39" s="10">
        <v>13648</v>
      </c>
    </row>
    <row r="40" spans="1:26" x14ac:dyDescent="0.3">
      <c r="A40" s="8" t="s">
        <v>27</v>
      </c>
      <c r="B40" s="8" t="s">
        <v>28</v>
      </c>
      <c r="C40" s="8" t="s">
        <v>29</v>
      </c>
      <c r="D40" s="8" t="s">
        <v>29</v>
      </c>
      <c r="E40" s="8" t="s">
        <v>30</v>
      </c>
      <c r="F40" s="8" t="s">
        <v>30</v>
      </c>
      <c r="G40" s="8">
        <v>2017</v>
      </c>
      <c r="H40" s="8" t="str">
        <f>_xlfn.CONCAT("34270320202")</f>
        <v>34270320202</v>
      </c>
      <c r="I40" s="8" t="s">
        <v>31</v>
      </c>
      <c r="J40" s="8" t="s">
        <v>32</v>
      </c>
      <c r="K40" s="8" t="str">
        <f t="shared" si="0"/>
        <v/>
      </c>
      <c r="L40" s="8" t="str">
        <f>_xlfn.CONCAT("19 19.2 6b")</f>
        <v>19 19.2 6b</v>
      </c>
      <c r="M40" s="8" t="str">
        <f>_xlfn.CONCAT("00336080429")</f>
        <v>00336080429</v>
      </c>
      <c r="N40" s="8" t="s">
        <v>113</v>
      </c>
      <c r="O40" s="8" t="s">
        <v>114</v>
      </c>
      <c r="P40" s="9">
        <v>45184</v>
      </c>
      <c r="Q40" s="8" t="s">
        <v>35</v>
      </c>
      <c r="R40" s="8" t="s">
        <v>44</v>
      </c>
      <c r="S40" s="8" t="s">
        <v>37</v>
      </c>
      <c r="T40" s="8"/>
      <c r="U40" s="8" t="s">
        <v>38</v>
      </c>
      <c r="V40" s="10">
        <v>19779.98</v>
      </c>
      <c r="W40" s="10">
        <v>8529.1299999999992</v>
      </c>
      <c r="X40" s="10">
        <v>7876.39</v>
      </c>
      <c r="Y40" s="8">
        <v>0</v>
      </c>
      <c r="Z40" s="10">
        <v>3374.46</v>
      </c>
    </row>
    <row r="41" spans="1:26" x14ac:dyDescent="0.3">
      <c r="A41" s="8" t="s">
        <v>27</v>
      </c>
      <c r="B41" s="8" t="s">
        <v>28</v>
      </c>
      <c r="C41" s="8" t="s">
        <v>29</v>
      </c>
      <c r="D41" s="8" t="s">
        <v>39</v>
      </c>
      <c r="E41" s="8" t="s">
        <v>30</v>
      </c>
      <c r="F41" s="8" t="s">
        <v>30</v>
      </c>
      <c r="G41" s="8">
        <v>2017</v>
      </c>
      <c r="H41" s="8" t="str">
        <f>_xlfn.CONCAT("34270315780")</f>
        <v>34270315780</v>
      </c>
      <c r="I41" s="8" t="s">
        <v>31</v>
      </c>
      <c r="J41" s="8" t="s">
        <v>32</v>
      </c>
      <c r="K41" s="8" t="str">
        <f t="shared" si="0"/>
        <v/>
      </c>
      <c r="L41" s="8" t="str">
        <f>_xlfn.CONCAT("1 1.1 2a")</f>
        <v>1 1.1 2a</v>
      </c>
      <c r="M41" s="8" t="str">
        <f>_xlfn.CONCAT("00431320449")</f>
        <v>00431320449</v>
      </c>
      <c r="N41" s="8" t="s">
        <v>115</v>
      </c>
      <c r="O41" s="8" t="s">
        <v>116</v>
      </c>
      <c r="P41" s="9">
        <v>45184</v>
      </c>
      <c r="Q41" s="8" t="s">
        <v>35</v>
      </c>
      <c r="R41" s="8" t="s">
        <v>36</v>
      </c>
      <c r="S41" s="8" t="s">
        <v>37</v>
      </c>
      <c r="T41" s="8"/>
      <c r="U41" s="8" t="s">
        <v>38</v>
      </c>
      <c r="V41" s="10">
        <v>5280</v>
      </c>
      <c r="W41" s="10">
        <v>2276.7399999999998</v>
      </c>
      <c r="X41" s="10">
        <v>2102.5</v>
      </c>
      <c r="Y41" s="8">
        <v>0</v>
      </c>
      <c r="Z41" s="8">
        <v>900.76</v>
      </c>
    </row>
    <row r="42" spans="1:26" x14ac:dyDescent="0.3">
      <c r="A42" s="8" t="s">
        <v>27</v>
      </c>
      <c r="B42" s="8" t="s">
        <v>57</v>
      </c>
      <c r="C42" s="8" t="s">
        <v>29</v>
      </c>
      <c r="D42" s="8" t="s">
        <v>51</v>
      </c>
      <c r="E42" s="8" t="s">
        <v>59</v>
      </c>
      <c r="F42" s="8" t="s">
        <v>66</v>
      </c>
      <c r="G42" s="8">
        <v>2017</v>
      </c>
      <c r="H42" s="8" t="str">
        <f>_xlfn.CONCAT("74240882808")</f>
        <v>74240882808</v>
      </c>
      <c r="I42" s="8" t="s">
        <v>31</v>
      </c>
      <c r="J42" s="8" t="s">
        <v>32</v>
      </c>
      <c r="K42" s="8" t="str">
        <f t="shared" si="0"/>
        <v/>
      </c>
      <c r="L42" s="8" t="str">
        <f>_xlfn.CONCAT("11 11.1 4b")</f>
        <v>11 11.1 4b</v>
      </c>
      <c r="M42" s="8" t="str">
        <f>_xlfn.CONCAT("SVRCRL42C06C704R")</f>
        <v>SVRCRL42C06C704R</v>
      </c>
      <c r="N42" s="8" t="s">
        <v>117</v>
      </c>
      <c r="O42" s="8" t="s">
        <v>118</v>
      </c>
      <c r="P42" s="9">
        <v>44777</v>
      </c>
      <c r="Q42" s="8" t="s">
        <v>35</v>
      </c>
      <c r="R42" s="8" t="s">
        <v>36</v>
      </c>
      <c r="S42" s="8" t="s">
        <v>37</v>
      </c>
      <c r="T42" s="8"/>
      <c r="U42" s="8" t="s">
        <v>38</v>
      </c>
      <c r="V42" s="10">
        <v>8864.94</v>
      </c>
      <c r="W42" s="10">
        <v>3822.56</v>
      </c>
      <c r="X42" s="10">
        <v>3530.02</v>
      </c>
      <c r="Y42" s="8">
        <v>0</v>
      </c>
      <c r="Z42" s="10">
        <v>1512.36</v>
      </c>
    </row>
    <row r="43" spans="1:26" x14ac:dyDescent="0.3">
      <c r="A43" s="8" t="s">
        <v>27</v>
      </c>
      <c r="B43" s="8" t="s">
        <v>57</v>
      </c>
      <c r="C43" s="8" t="s">
        <v>29</v>
      </c>
      <c r="D43" s="8" t="s">
        <v>51</v>
      </c>
      <c r="E43" s="8" t="s">
        <v>59</v>
      </c>
      <c r="F43" s="8" t="s">
        <v>69</v>
      </c>
      <c r="G43" s="8">
        <v>2018</v>
      </c>
      <c r="H43" s="8" t="str">
        <f>_xlfn.CONCAT("84240105639")</f>
        <v>84240105639</v>
      </c>
      <c r="I43" s="8" t="s">
        <v>31</v>
      </c>
      <c r="J43" s="8" t="s">
        <v>32</v>
      </c>
      <c r="K43" s="8" t="str">
        <f t="shared" si="0"/>
        <v/>
      </c>
      <c r="L43" s="8" t="str">
        <f>_xlfn.CONCAT("11 11.1 4b")</f>
        <v>11 11.1 4b</v>
      </c>
      <c r="M43" s="8" t="str">
        <f>_xlfn.CONCAT("RVRLGU24H17G657O")</f>
        <v>RVRLGU24H17G657O</v>
      </c>
      <c r="N43" s="8" t="s">
        <v>119</v>
      </c>
      <c r="O43" s="8" t="s">
        <v>118</v>
      </c>
      <c r="P43" s="9">
        <v>44777</v>
      </c>
      <c r="Q43" s="8" t="s">
        <v>35</v>
      </c>
      <c r="R43" s="8" t="s">
        <v>36</v>
      </c>
      <c r="S43" s="8" t="s">
        <v>37</v>
      </c>
      <c r="T43" s="8"/>
      <c r="U43" s="8" t="s">
        <v>38</v>
      </c>
      <c r="V43" s="8">
        <v>771.13</v>
      </c>
      <c r="W43" s="8">
        <v>332.51</v>
      </c>
      <c r="X43" s="8">
        <v>307.06</v>
      </c>
      <c r="Y43" s="8">
        <v>0</v>
      </c>
      <c r="Z43" s="8">
        <v>131.56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>AgEA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2023-09-25T15:47:15Z</dcterms:created>
  <dcterms:modified xsi:type="dcterms:W3CDTF">2023-09-25T15:47:15Z</dcterms:modified>
</cp:coreProperties>
</file>