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GRECO\Desktop\Decreti\637\Spacchettamento\"/>
    </mc:Choice>
  </mc:AlternateContent>
  <xr:revisionPtr revIDLastSave="0" documentId="8_{95FBC4DD-90EA-4116-BBFC-128B465E80DD}" xr6:coauthVersionLast="45" xr6:coauthVersionMax="45" xr10:uidLastSave="{00000000-0000-0000-0000-000000000000}"/>
  <bookViews>
    <workbookView xWindow="-108" yWindow="-108" windowWidth="23256" windowHeight="12576" xr2:uid="{F0421B0A-065F-4FDA-9CE3-0692F535B9B9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<sst xmlns="http://schemas.openxmlformats.org/spreadsheetml/2006/main" count="503" uniqueCount="110">
  <si>
    <t>Dettaglio Domande Pagabili Decreto 637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</si>
  <si>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</si>
  <si>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</si>
  <si>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</si>
  <si>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</si>
  <si>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</si>
  <si>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</si>
  <si>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</si>
  <si>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</si>
  <si>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</si>
  <si>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</si>
  <si>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</si>
  <si>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</si>
  <si>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</si>
  <si>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</si>
  <si>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</si>
  <si>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</si>
  <si>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</si>
  <si>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</si>
  <si>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</si>
  <si>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</si>
  <si>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</si>
  <si>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</si>
  <si>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</si>
  <si>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</si>
  <si>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</si>
  <si>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</si>
  <si>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</si>
  <si>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</si>
  <si>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</si>
  <si>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IN PROPRIO</t>
  </si>
  <si>
    <t>NO</t>
  </si>
  <si>
    <t>Nuova Programmazione</t>
  </si>
  <si>
    <t>MONTANARI ANDREA</t>
  </si>
  <si>
    <t>AGEA.ASR.2023.0744454</t>
  </si>
  <si>
    <t>In Liquidazione</t>
  </si>
  <si>
    <t>SAL</t>
  </si>
  <si>
    <t>Co-Finanziato</t>
  </si>
  <si>
    <t>Ordinario</t>
  </si>
  <si>
    <t>SERV. DEC. AGRICOLTURA E ALIM. -ASCOLI PICENO</t>
  </si>
  <si>
    <t>LAURI FABIO</t>
  </si>
  <si>
    <t>AGEA.ASR.2023.1295234</t>
  </si>
  <si>
    <t>Anticipo</t>
  </si>
  <si>
    <t>LAURI LUIGI</t>
  </si>
  <si>
    <t>SERV. DEC. AGRICOLTURA E ALIM. - MACERATA</t>
  </si>
  <si>
    <t>IMPRESA VERDE MARCHE S.R.L.</t>
  </si>
  <si>
    <t>AGEA.ASR.2023.1295517</t>
  </si>
  <si>
    <t>Saldo</t>
  </si>
  <si>
    <t>NUBES -TECNOLOGIE DIGITALI PER IL RILIEVO - SOC COOPERATIVA</t>
  </si>
  <si>
    <t>AGEA.ASR.2023.1275788</t>
  </si>
  <si>
    <t>CAA CIA srl</t>
  </si>
  <si>
    <t>CAA CIA - ASCOLI PICENO - 001</t>
  </si>
  <si>
    <t>C.I.A. SERVICE GROUP S.R.L.</t>
  </si>
  <si>
    <t>AGEA.ASR.2023.1295498</t>
  </si>
  <si>
    <t>COMUNE DI RAPAGNANO</t>
  </si>
  <si>
    <t>AGEA.ASR.2023.1275481</t>
  </si>
  <si>
    <t>FOODFIND S.R.L.</t>
  </si>
  <si>
    <t>AGEA.ASR.2023.1275781</t>
  </si>
  <si>
    <t>CAA CIA - ANCONA - 006</t>
  </si>
  <si>
    <t>MAITOUR S.R.L.</t>
  </si>
  <si>
    <t>COMUNE DI CORINALDO</t>
  </si>
  <si>
    <t>AGEA.ASR.2023.1275471</t>
  </si>
  <si>
    <t>SERV. DEC. AGRICOLTURA E ALIMENTAZIONE - PESARO</t>
  </si>
  <si>
    <t>CAA LiberiAgricoltori srl già CAA AGCI srl</t>
  </si>
  <si>
    <t>CAA LiberiAgricoltori - MACERATA - 002</t>
  </si>
  <si>
    <t>ANTONELLI PAOLA</t>
  </si>
  <si>
    <t>AGEA.ASR.2023.1277054</t>
  </si>
  <si>
    <t>SOC. AGR. FOSA DI TAMANTI RENZO &amp; C. SOC. SEMPLICE</t>
  </si>
  <si>
    <t>COMUNE DI MONTAPPONE</t>
  </si>
  <si>
    <t>AGEA.ASR.2023.1275762</t>
  </si>
  <si>
    <t>AGEA.ASR.2023.1295510</t>
  </si>
  <si>
    <t>CAA UNICAA srl</t>
  </si>
  <si>
    <t>CAA UNICAA - ASCOLI PICENO - 004</t>
  </si>
  <si>
    <t>VITIVINICOLA D'ANGELO DI D'ANGELO PASQUALE E PHILIP SOCIETA' SEMPLICE</t>
  </si>
  <si>
    <t>AGEA.ASR.2023.1296955</t>
  </si>
  <si>
    <t>DI CINTIO CARLA</t>
  </si>
  <si>
    <t>AGEA.ASR.2023.1275449</t>
  </si>
  <si>
    <t>SPINELLI SIMONE</t>
  </si>
  <si>
    <t>AGEA.ASR.2023.1277064</t>
  </si>
  <si>
    <t>CAA Coldiretti srl</t>
  </si>
  <si>
    <t>CAA Coldiretti - FERMO - 001</t>
  </si>
  <si>
    <t>VITALI PINO</t>
  </si>
  <si>
    <t>ERGO MOBILITY SOCIETA' A RESPONSABILITA' LIMITATA</t>
  </si>
  <si>
    <t>AGEA.ASR.2023.1275800</t>
  </si>
  <si>
    <t>GAVIOLI TEODORA</t>
  </si>
  <si>
    <t>Misure a Superficie</t>
  </si>
  <si>
    <t>GIOVANNELLI PATRIZIA</t>
  </si>
  <si>
    <t>AGEA.ASR.2023.1275541</t>
  </si>
  <si>
    <t>CAA-CAF AGRI S.R.L.</t>
  </si>
  <si>
    <t>CAA CAF AGRI - ASCOLI PICENO - 221</t>
  </si>
  <si>
    <t>BRACCIOTTI RENATO</t>
  </si>
  <si>
    <t>COMUNE DI MONTOTTONE</t>
  </si>
  <si>
    <t>AGEA.ASR.2023.1275528</t>
  </si>
  <si>
    <t>COMUNE DI SERVIGLIANO</t>
  </si>
  <si>
    <t>COOP CANAPA - SOCIETA' COOPERATIVA AGRICOLA</t>
  </si>
  <si>
    <t>AGEA.ASR.2023.1275145</t>
  </si>
  <si>
    <t>VITALI MASSIMO</t>
  </si>
  <si>
    <t>SI</t>
  </si>
  <si>
    <t>SOLATIO SOCIETA'SEMPLICE DI CAPRETTI MAURIZIO &amp; RITUCCI MICHELE</t>
  </si>
  <si>
    <t>AGEA.ASR.2023.1303417</t>
  </si>
  <si>
    <t>COMUNE DI MONTEFORTINO</t>
  </si>
  <si>
    <t>AGEA.ASR.2023.1275563</t>
  </si>
  <si>
    <t>SOCIETA' AGRICOLA LA VECCHIA CISTERNA S.S.</t>
  </si>
  <si>
    <t>AGEA.ASR.2023.1275199</t>
  </si>
  <si>
    <t>AGEA.ASR.2023.1295523</t>
  </si>
  <si>
    <t>CAA LiberiAgricoltori - MACERATA - 003</t>
  </si>
  <si>
    <t>MARTELLI DAVIDE</t>
  </si>
  <si>
    <t>CAA Coldiretti - MACERATA - 017</t>
  </si>
  <si>
    <t>AURELI BARBARA</t>
  </si>
  <si>
    <t>AGEA.ASR.2023.1273121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</si>
</sst>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66C6-5B83-40B0-8188-DEEFD61EBD53}">
  <dimension ref="A1:Z37"/>
  <sheetViews>
    <sheetView tabSelected="1" workbookViewId="0"/>
  </sheetViews>
  <sheetFormatPr defaultRowHeight="14.4" x14ac:dyDescent="0.3"/>
  <cols>
    <col min="1" max="1" width="12" bestFit="1" customWidth="1"/>
    <col min="2" max="2" width="12.5546875" bestFit="1" customWidth="1"/>
    <col min="3" max="3" width="14.21875" bestFit="1" customWidth="1"/>
    <col min="4" max="4" width="33.88671875" bestFit="1" customWidth="1"/>
    <col min="5" max="5" width="25" bestFit="1" customWidth="1"/>
    <col min="6" max="6" width="32" bestFit="1" customWidth="1"/>
    <col min="7" max="7" width="6.5546875" bestFit="1" customWidth="1"/>
    <col min="8" max="8" width="9.88671875" bestFit="1" customWidth="1"/>
    <col min="9" max="9" width="16.33203125" bestFit="1" customWidth="1"/>
    <col min="10" max="10" width="15.5546875" bestFit="1" customWidth="1"/>
    <col min="11" max="11" width="13.21875" bestFit="1" customWidth="1"/>
    <col min="12" max="12" width="13.5546875" bestFit="1" customWidth="1"/>
    <col min="13" max="13" width="13.88671875" bestFit="1" customWidth="1"/>
    <col min="14" max="14" width="35.44140625" bestFit="1" customWidth="1"/>
    <col min="15" max="15" width="14.5546875" bestFit="1" customWidth="1"/>
    <col min="16" max="16" width="17.77734375" bestFit="1" customWidth="1"/>
    <col min="17" max="17" width="12.5546875" bestFit="1" customWidth="1"/>
    <col min="18" max="18" width="13.77734375" bestFit="1" customWidth="1"/>
    <col min="19" max="19" width="15.6640625" bestFit="1" customWidth="1"/>
    <col min="20" max="20" width="3.77734375" bestFit="1" customWidth="1"/>
    <col min="21" max="21" width="19.77734375" bestFit="1" customWidth="1"/>
    <col min="22" max="22" width="14.21875" bestFit="1" customWidth="1"/>
    <col min="23" max="23" width="19" bestFit="1" customWidth="1"/>
    <col min="24" max="25" width="20.88671875" bestFit="1" customWidth="1"/>
    <col min="26" max="26" width="26.109375" bestFit="1" customWidth="1"/>
  </cols>
  <sheetData>
    <row r="1" spans="1:26" ht="28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</row>
    <row r="4" spans="1:26" x14ac:dyDescent="0.3">
      <c r="A4" s="8" t="s">
        <v>27</v>
      </c>
      <c r="B4" s="8" t="s">
        <v>28</v>
      </c>
      <c r="C4" s="8" t="s">
        <v>29</v>
      </c>
      <c r="D4" s="8" t="s">
        <v>29</v>
      </c>
      <c r="E4" s="8" t="s">
        <v>30</v>
      </c>
      <c r="F4" s="8" t="s">
        <v>30</v>
      </c>
      <c r="G4" s="8">
        <v>2017</v>
      </c>
      <c r="H4" s="8" t="str">
        <f>_xlfn.CONCAT("34270078727")</f>
        <v>34270078727</v>
      </c>
      <c r="I4" s="8" t="s">
        <v>31</v>
      </c>
      <c r="J4" s="8" t="s">
        <v>32</v>
      </c>
      <c r="K4" s="8" t="str">
        <f t="shared" ref="K4:K19" si="0">_xlfn.CONCAT("")</f>
        <v/>
      </c>
      <c r="L4" s="8" t="str">
        <f>_xlfn.CONCAT("19 19.2 6b")</f>
        <v>19 19.2 6b</v>
      </c>
      <c r="M4" s="8" t="str">
        <f>_xlfn.CONCAT("MNTNDR71H15G479S")</f>
        <v>MNTNDR71H15G479S</v>
      </c>
      <c r="N4" s="8" t="s">
        <v>33</v>
      </c>
      <c r="O4" s="8" t="s">
        <v>34</v>
      </c>
      <c r="P4" s="9">
        <v>45063</v>
      </c>
      <c r="Q4" s="8" t="s">
        <v>35</v>
      </c>
      <c r="R4" s="8" t="s">
        <v>36</v>
      </c>
      <c r="S4" s="8" t="s">
        <v>37</v>
      </c>
      <c r="T4" s="8"/>
      <c r="U4" s="8" t="s">
        <v>38</v>
      </c>
      <c r="V4" s="10">
        <v>12500</v>
      </c>
      <c r="W4" s="10">
        <v>5390</v>
      </c>
      <c r="X4" s="10">
        <v>4977.5</v>
      </c>
      <c r="Y4" s="8">
        <v>0</v>
      </c>
      <c r="Z4" s="10">
        <v>2132.5</v>
      </c>
    </row>
    <row r="5" spans="1:26" x14ac:dyDescent="0.3">
      <c r="A5" s="8" t="s">
        <v>27</v>
      </c>
      <c r="B5" s="8" t="s">
        <v>28</v>
      </c>
      <c r="C5" s="8" t="s">
        <v>29</v>
      </c>
      <c r="D5" s="8" t="s">
        <v>39</v>
      </c>
      <c r="E5" s="8" t="s">
        <v>30</v>
      </c>
      <c r="F5" s="8" t="s">
        <v>30</v>
      </c>
      <c r="G5" s="8">
        <v>2017</v>
      </c>
      <c r="H5" s="8" t="str">
        <f>_xlfn.CONCAT("34270308470")</f>
        <v>34270308470</v>
      </c>
      <c r="I5" s="8" t="s">
        <v>31</v>
      </c>
      <c r="J5" s="8" t="s">
        <v>32</v>
      </c>
      <c r="K5" s="8" t="str">
        <f t="shared" si="0"/>
        <v/>
      </c>
      <c r="L5" s="8" t="str">
        <f>_xlfn.CONCAT("8 8.6 5c")</f>
        <v>8 8.6 5c</v>
      </c>
      <c r="M5" s="8" t="str">
        <f>_xlfn.CONCAT("LRAFBA87T03A462Q")</f>
        <v>LRAFBA87T03A462Q</v>
      </c>
      <c r="N5" s="8" t="s">
        <v>40</v>
      </c>
      <c r="O5" s="8" t="s">
        <v>41</v>
      </c>
      <c r="P5" s="9">
        <v>45170</v>
      </c>
      <c r="Q5" s="8" t="s">
        <v>35</v>
      </c>
      <c r="R5" s="8" t="s">
        <v>42</v>
      </c>
      <c r="S5" s="8" t="s">
        <v>37</v>
      </c>
      <c r="T5" s="8"/>
      <c r="U5" s="8" t="s">
        <v>38</v>
      </c>
      <c r="V5" s="10">
        <v>8900</v>
      </c>
      <c r="W5" s="10">
        <v>3837.68</v>
      </c>
      <c r="X5" s="10">
        <v>3543.98</v>
      </c>
      <c r="Y5" s="8">
        <v>0</v>
      </c>
      <c r="Z5" s="10">
        <v>1518.34</v>
      </c>
    </row>
    <row r="6" spans="1:26" x14ac:dyDescent="0.3">
      <c r="A6" s="8" t="s">
        <v>27</v>
      </c>
      <c r="B6" s="8" t="s">
        <v>28</v>
      </c>
      <c r="C6" s="8" t="s">
        <v>29</v>
      </c>
      <c r="D6" s="8" t="s">
        <v>39</v>
      </c>
      <c r="E6" s="8" t="s">
        <v>30</v>
      </c>
      <c r="F6" s="8" t="s">
        <v>30</v>
      </c>
      <c r="G6" s="8">
        <v>2017</v>
      </c>
      <c r="H6" s="8" t="str">
        <f>_xlfn.CONCAT("34270308488")</f>
        <v>34270308488</v>
      </c>
      <c r="I6" s="8" t="s">
        <v>31</v>
      </c>
      <c r="J6" s="8" t="s">
        <v>32</v>
      </c>
      <c r="K6" s="8" t="str">
        <f t="shared" si="0"/>
        <v/>
      </c>
      <c r="L6" s="8" t="str">
        <f>_xlfn.CONCAT("8 8.6 5c")</f>
        <v>8 8.6 5c</v>
      </c>
      <c r="M6" s="8" t="str">
        <f>_xlfn.CONCAT("LRALGU84C27A462F")</f>
        <v>LRALGU84C27A462F</v>
      </c>
      <c r="N6" s="8" t="s">
        <v>43</v>
      </c>
      <c r="O6" s="8" t="s">
        <v>41</v>
      </c>
      <c r="P6" s="9">
        <v>45170</v>
      </c>
      <c r="Q6" s="8" t="s">
        <v>35</v>
      </c>
      <c r="R6" s="8" t="s">
        <v>42</v>
      </c>
      <c r="S6" s="8" t="s">
        <v>37</v>
      </c>
      <c r="T6" s="8"/>
      <c r="U6" s="8" t="s">
        <v>38</v>
      </c>
      <c r="V6" s="10">
        <v>8780</v>
      </c>
      <c r="W6" s="10">
        <v>3785.94</v>
      </c>
      <c r="X6" s="10">
        <v>3496.2</v>
      </c>
      <c r="Y6" s="8">
        <v>0</v>
      </c>
      <c r="Z6" s="10">
        <v>1497.86</v>
      </c>
    </row>
    <row r="7" spans="1:26" x14ac:dyDescent="0.3">
      <c r="A7" s="8" t="s">
        <v>27</v>
      </c>
      <c r="B7" s="8" t="s">
        <v>28</v>
      </c>
      <c r="C7" s="8" t="s">
        <v>29</v>
      </c>
      <c r="D7" s="8" t="s">
        <v>44</v>
      </c>
      <c r="E7" s="8" t="s">
        <v>30</v>
      </c>
      <c r="F7" s="8" t="s">
        <v>30</v>
      </c>
      <c r="G7" s="8">
        <v>2017</v>
      </c>
      <c r="H7" s="8" t="str">
        <f>_xlfn.CONCAT("34270309742")</f>
        <v>34270309742</v>
      </c>
      <c r="I7" s="8" t="s">
        <v>31</v>
      </c>
      <c r="J7" s="8" t="s">
        <v>32</v>
      </c>
      <c r="K7" s="8" t="str">
        <f t="shared" si="0"/>
        <v/>
      </c>
      <c r="L7" s="8" t="str">
        <f>_xlfn.CONCAT("1 1.1 2a")</f>
        <v>1 1.1 2a</v>
      </c>
      <c r="M7" s="8" t="str">
        <f>_xlfn.CONCAT("02051370423")</f>
        <v>02051370423</v>
      </c>
      <c r="N7" s="8" t="s">
        <v>45</v>
      </c>
      <c r="O7" s="8" t="s">
        <v>46</v>
      </c>
      <c r="P7" s="9">
        <v>45170</v>
      </c>
      <c r="Q7" s="8" t="s">
        <v>35</v>
      </c>
      <c r="R7" s="8" t="s">
        <v>47</v>
      </c>
      <c r="S7" s="8" t="s">
        <v>37</v>
      </c>
      <c r="T7" s="8"/>
      <c r="U7" s="8" t="s">
        <v>38</v>
      </c>
      <c r="V7" s="10">
        <v>1881</v>
      </c>
      <c r="W7" s="8">
        <v>811.09</v>
      </c>
      <c r="X7" s="8">
        <v>749.01</v>
      </c>
      <c r="Y7" s="8">
        <v>0</v>
      </c>
      <c r="Z7" s="8">
        <v>320.89999999999998</v>
      </c>
    </row>
    <row r="8" spans="1:26" ht="20.399999999999999" x14ac:dyDescent="0.3">
      <c r="A8" s="8" t="s">
        <v>27</v>
      </c>
      <c r="B8" s="8" t="s">
        <v>28</v>
      </c>
      <c r="C8" s="8" t="s">
        <v>29</v>
      </c>
      <c r="D8" s="8" t="s">
        <v>29</v>
      </c>
      <c r="E8" s="8" t="s">
        <v>30</v>
      </c>
      <c r="F8" s="8" t="s">
        <v>30</v>
      </c>
      <c r="G8" s="8">
        <v>2017</v>
      </c>
      <c r="H8" s="8" t="str">
        <f>_xlfn.CONCAT("34270306136")</f>
        <v>34270306136</v>
      </c>
      <c r="I8" s="8" t="s">
        <v>31</v>
      </c>
      <c r="J8" s="8" t="s">
        <v>32</v>
      </c>
      <c r="K8" s="8" t="str">
        <f t="shared" si="0"/>
        <v/>
      </c>
      <c r="L8" s="8" t="str">
        <f>_xlfn.CONCAT("19 19.2 6b")</f>
        <v>19 19.2 6b</v>
      </c>
      <c r="M8" s="8" t="str">
        <f>_xlfn.CONCAT("02035970439")</f>
        <v>02035970439</v>
      </c>
      <c r="N8" s="8" t="s">
        <v>48</v>
      </c>
      <c r="O8" s="8" t="s">
        <v>49</v>
      </c>
      <c r="P8" s="9">
        <v>45170</v>
      </c>
      <c r="Q8" s="8" t="s">
        <v>35</v>
      </c>
      <c r="R8" s="8" t="s">
        <v>47</v>
      </c>
      <c r="S8" s="8" t="s">
        <v>37</v>
      </c>
      <c r="T8" s="8"/>
      <c r="U8" s="8" t="s">
        <v>38</v>
      </c>
      <c r="V8" s="10">
        <v>25000</v>
      </c>
      <c r="W8" s="10">
        <v>10780</v>
      </c>
      <c r="X8" s="10">
        <v>9955</v>
      </c>
      <c r="Y8" s="8">
        <v>0</v>
      </c>
      <c r="Z8" s="10">
        <v>4265</v>
      </c>
    </row>
    <row r="9" spans="1:26" x14ac:dyDescent="0.3">
      <c r="A9" s="8" t="s">
        <v>27</v>
      </c>
      <c r="B9" s="8" t="s">
        <v>28</v>
      </c>
      <c r="C9" s="8" t="s">
        <v>29</v>
      </c>
      <c r="D9" s="8" t="s">
        <v>39</v>
      </c>
      <c r="E9" s="8" t="s">
        <v>50</v>
      </c>
      <c r="F9" s="8" t="s">
        <v>51</v>
      </c>
      <c r="G9" s="8">
        <v>2017</v>
      </c>
      <c r="H9" s="8" t="str">
        <f>_xlfn.CONCAT("34270309734")</f>
        <v>34270309734</v>
      </c>
      <c r="I9" s="8" t="s">
        <v>31</v>
      </c>
      <c r="J9" s="8" t="s">
        <v>32</v>
      </c>
      <c r="K9" s="8" t="str">
        <f t="shared" si="0"/>
        <v/>
      </c>
      <c r="L9" s="8" t="str">
        <f>_xlfn.CONCAT("1 1.1 2a")</f>
        <v>1 1.1 2a</v>
      </c>
      <c r="M9" s="8" t="str">
        <f>_xlfn.CONCAT("01632720445")</f>
        <v>01632720445</v>
      </c>
      <c r="N9" s="8" t="s">
        <v>52</v>
      </c>
      <c r="O9" s="8" t="s">
        <v>53</v>
      </c>
      <c r="P9" s="9">
        <v>45170</v>
      </c>
      <c r="Q9" s="8" t="s">
        <v>35</v>
      </c>
      <c r="R9" s="8" t="s">
        <v>47</v>
      </c>
      <c r="S9" s="8" t="s">
        <v>37</v>
      </c>
      <c r="T9" s="8"/>
      <c r="U9" s="8" t="s">
        <v>38</v>
      </c>
      <c r="V9" s="10">
        <v>4180</v>
      </c>
      <c r="W9" s="10">
        <v>1802.42</v>
      </c>
      <c r="X9" s="10">
        <v>1664.48</v>
      </c>
      <c r="Y9" s="8">
        <v>0</v>
      </c>
      <c r="Z9" s="8">
        <v>713.1</v>
      </c>
    </row>
    <row r="10" spans="1:26" x14ac:dyDescent="0.3">
      <c r="A10" s="8" t="s">
        <v>27</v>
      </c>
      <c r="B10" s="8" t="s">
        <v>28</v>
      </c>
      <c r="C10" s="8" t="s">
        <v>29</v>
      </c>
      <c r="D10" s="8" t="s">
        <v>29</v>
      </c>
      <c r="E10" s="8" t="s">
        <v>30</v>
      </c>
      <c r="F10" s="8" t="s">
        <v>30</v>
      </c>
      <c r="G10" s="8">
        <v>2017</v>
      </c>
      <c r="H10" s="8" t="str">
        <f>_xlfn.CONCAT("24270242639")</f>
        <v>24270242639</v>
      </c>
      <c r="I10" s="8" t="s">
        <v>31</v>
      </c>
      <c r="J10" s="8" t="s">
        <v>32</v>
      </c>
      <c r="K10" s="8" t="str">
        <f t="shared" si="0"/>
        <v/>
      </c>
      <c r="L10" s="8" t="str">
        <f>_xlfn.CONCAT("19 19.2 6b")</f>
        <v>19 19.2 6b</v>
      </c>
      <c r="M10" s="8" t="str">
        <f>_xlfn.CONCAT("00358210441")</f>
        <v>00358210441</v>
      </c>
      <c r="N10" s="8" t="s">
        <v>54</v>
      </c>
      <c r="O10" s="8" t="s">
        <v>55</v>
      </c>
      <c r="P10" s="9">
        <v>45170</v>
      </c>
      <c r="Q10" s="8" t="s">
        <v>35</v>
      </c>
      <c r="R10" s="8" t="s">
        <v>47</v>
      </c>
      <c r="S10" s="8" t="s">
        <v>37</v>
      </c>
      <c r="T10" s="8"/>
      <c r="U10" s="8" t="s">
        <v>38</v>
      </c>
      <c r="V10" s="10">
        <v>40608.65</v>
      </c>
      <c r="W10" s="10">
        <v>17510.45</v>
      </c>
      <c r="X10" s="10">
        <v>16170.36</v>
      </c>
      <c r="Y10" s="8">
        <v>0</v>
      </c>
      <c r="Z10" s="10">
        <v>6927.84</v>
      </c>
    </row>
    <row r="11" spans="1:26" x14ac:dyDescent="0.3">
      <c r="A11" s="8" t="s">
        <v>27</v>
      </c>
      <c r="B11" s="8" t="s">
        <v>28</v>
      </c>
      <c r="C11" s="8" t="s">
        <v>29</v>
      </c>
      <c r="D11" s="8" t="s">
        <v>29</v>
      </c>
      <c r="E11" s="8" t="s">
        <v>30</v>
      </c>
      <c r="F11" s="8" t="s">
        <v>30</v>
      </c>
      <c r="G11" s="8">
        <v>2017</v>
      </c>
      <c r="H11" s="8" t="str">
        <f>_xlfn.CONCAT("24270242621")</f>
        <v>24270242621</v>
      </c>
      <c r="I11" s="8" t="s">
        <v>31</v>
      </c>
      <c r="J11" s="8" t="s">
        <v>32</v>
      </c>
      <c r="K11" s="8" t="str">
        <f t="shared" si="0"/>
        <v/>
      </c>
      <c r="L11" s="8" t="str">
        <f>_xlfn.CONCAT("19 19.2 6b")</f>
        <v>19 19.2 6b</v>
      </c>
      <c r="M11" s="8" t="str">
        <f>_xlfn.CONCAT("02776480424")</f>
        <v>02776480424</v>
      </c>
      <c r="N11" s="8" t="s">
        <v>56</v>
      </c>
      <c r="O11" s="8" t="s">
        <v>57</v>
      </c>
      <c r="P11" s="9">
        <v>45170</v>
      </c>
      <c r="Q11" s="8" t="s">
        <v>35</v>
      </c>
      <c r="R11" s="8" t="s">
        <v>47</v>
      </c>
      <c r="S11" s="8" t="s">
        <v>37</v>
      </c>
      <c r="T11" s="8"/>
      <c r="U11" s="8" t="s">
        <v>38</v>
      </c>
      <c r="V11" s="10">
        <v>30000</v>
      </c>
      <c r="W11" s="10">
        <v>12936</v>
      </c>
      <c r="X11" s="10">
        <v>11946</v>
      </c>
      <c r="Y11" s="8">
        <v>0</v>
      </c>
      <c r="Z11" s="10">
        <v>5118</v>
      </c>
    </row>
    <row r="12" spans="1:26" x14ac:dyDescent="0.3">
      <c r="A12" s="8" t="s">
        <v>27</v>
      </c>
      <c r="B12" s="8" t="s">
        <v>28</v>
      </c>
      <c r="C12" s="8" t="s">
        <v>29</v>
      </c>
      <c r="D12" s="8" t="s">
        <v>29</v>
      </c>
      <c r="E12" s="8" t="s">
        <v>50</v>
      </c>
      <c r="F12" s="8" t="s">
        <v>58</v>
      </c>
      <c r="G12" s="8">
        <v>2017</v>
      </c>
      <c r="H12" s="8" t="str">
        <f>_xlfn.CONCAT("24270242647")</f>
        <v>24270242647</v>
      </c>
      <c r="I12" s="8" t="s">
        <v>31</v>
      </c>
      <c r="J12" s="8" t="s">
        <v>32</v>
      </c>
      <c r="K12" s="8" t="str">
        <f t="shared" si="0"/>
        <v/>
      </c>
      <c r="L12" s="8" t="str">
        <f>_xlfn.CONCAT("19 19.2 6b")</f>
        <v>19 19.2 6b</v>
      </c>
      <c r="M12" s="8" t="str">
        <f>_xlfn.CONCAT("02820180426")</f>
        <v>02820180426</v>
      </c>
      <c r="N12" s="8" t="s">
        <v>59</v>
      </c>
      <c r="O12" s="8" t="s">
        <v>57</v>
      </c>
      <c r="P12" s="9">
        <v>45170</v>
      </c>
      <c r="Q12" s="8" t="s">
        <v>35</v>
      </c>
      <c r="R12" s="8" t="s">
        <v>47</v>
      </c>
      <c r="S12" s="8" t="s">
        <v>37</v>
      </c>
      <c r="T12" s="8"/>
      <c r="U12" s="8" t="s">
        <v>38</v>
      </c>
      <c r="V12" s="10">
        <v>15000</v>
      </c>
      <c r="W12" s="10">
        <v>6468</v>
      </c>
      <c r="X12" s="10">
        <v>5973</v>
      </c>
      <c r="Y12" s="8">
        <v>0</v>
      </c>
      <c r="Z12" s="10">
        <v>2559</v>
      </c>
    </row>
    <row r="13" spans="1:26" x14ac:dyDescent="0.3">
      <c r="A13" s="8" t="s">
        <v>27</v>
      </c>
      <c r="B13" s="8" t="s">
        <v>28</v>
      </c>
      <c r="C13" s="8" t="s">
        <v>29</v>
      </c>
      <c r="D13" s="8" t="s">
        <v>29</v>
      </c>
      <c r="E13" s="8" t="s">
        <v>30</v>
      </c>
      <c r="F13" s="8" t="s">
        <v>30</v>
      </c>
      <c r="G13" s="8">
        <v>2017</v>
      </c>
      <c r="H13" s="8" t="str">
        <f>_xlfn.CONCAT("34270198889")</f>
        <v>34270198889</v>
      </c>
      <c r="I13" s="8" t="s">
        <v>31</v>
      </c>
      <c r="J13" s="8" t="s">
        <v>32</v>
      </c>
      <c r="K13" s="8" t="str">
        <f t="shared" si="0"/>
        <v/>
      </c>
      <c r="L13" s="8" t="str">
        <f>_xlfn.CONCAT("19 19.2 6b")</f>
        <v>19 19.2 6b</v>
      </c>
      <c r="M13" s="8" t="str">
        <f>_xlfn.CONCAT("00106410426")</f>
        <v>00106410426</v>
      </c>
      <c r="N13" s="8" t="s">
        <v>60</v>
      </c>
      <c r="O13" s="8" t="s">
        <v>61</v>
      </c>
      <c r="P13" s="9">
        <v>45170</v>
      </c>
      <c r="Q13" s="8" t="s">
        <v>35</v>
      </c>
      <c r="R13" s="8" t="s">
        <v>42</v>
      </c>
      <c r="S13" s="8" t="s">
        <v>37</v>
      </c>
      <c r="T13" s="8"/>
      <c r="U13" s="8" t="s">
        <v>38</v>
      </c>
      <c r="V13" s="10">
        <v>104433.12</v>
      </c>
      <c r="W13" s="10">
        <v>45031.56</v>
      </c>
      <c r="X13" s="10">
        <v>41585.269999999997</v>
      </c>
      <c r="Y13" s="8">
        <v>0</v>
      </c>
      <c r="Z13" s="10">
        <v>17816.29</v>
      </c>
    </row>
    <row r="14" spans="1:26" x14ac:dyDescent="0.3">
      <c r="A14" s="8" t="s">
        <v>27</v>
      </c>
      <c r="B14" s="8" t="s">
        <v>28</v>
      </c>
      <c r="C14" s="8" t="s">
        <v>29</v>
      </c>
      <c r="D14" s="8" t="s">
        <v>62</v>
      </c>
      <c r="E14" s="8" t="s">
        <v>63</v>
      </c>
      <c r="F14" s="8" t="s">
        <v>64</v>
      </c>
      <c r="G14" s="8">
        <v>2017</v>
      </c>
      <c r="H14" s="8" t="str">
        <f>_xlfn.CONCAT("34270307696")</f>
        <v>34270307696</v>
      </c>
      <c r="I14" s="8" t="s">
        <v>31</v>
      </c>
      <c r="J14" s="8" t="s">
        <v>32</v>
      </c>
      <c r="K14" s="8" t="str">
        <f t="shared" si="0"/>
        <v/>
      </c>
      <c r="L14" s="8" t="str">
        <f>_xlfn.CONCAT("4 4.1 2a")</f>
        <v>4 4.1 2a</v>
      </c>
      <c r="M14" s="8" t="str">
        <f>_xlfn.CONCAT("NTNPLA66C61F051R")</f>
        <v>NTNPLA66C61F051R</v>
      </c>
      <c r="N14" s="8" t="s">
        <v>65</v>
      </c>
      <c r="O14" s="8" t="s">
        <v>66</v>
      </c>
      <c r="P14" s="9">
        <v>45170</v>
      </c>
      <c r="Q14" s="8" t="s">
        <v>35</v>
      </c>
      <c r="R14" s="8" t="s">
        <v>42</v>
      </c>
      <c r="S14" s="8" t="s">
        <v>37</v>
      </c>
      <c r="T14" s="8"/>
      <c r="U14" s="8" t="s">
        <v>38</v>
      </c>
      <c r="V14" s="10">
        <v>27500</v>
      </c>
      <c r="W14" s="10">
        <v>11858</v>
      </c>
      <c r="X14" s="10">
        <v>10950.5</v>
      </c>
      <c r="Y14" s="8">
        <v>0</v>
      </c>
      <c r="Z14" s="10">
        <v>4691.5</v>
      </c>
    </row>
    <row r="15" spans="1:26" x14ac:dyDescent="0.3">
      <c r="A15" s="8" t="s">
        <v>27</v>
      </c>
      <c r="B15" s="8" t="s">
        <v>28</v>
      </c>
      <c r="C15" s="8" t="s">
        <v>29</v>
      </c>
      <c r="D15" s="8" t="s">
        <v>39</v>
      </c>
      <c r="E15" s="8" t="s">
        <v>30</v>
      </c>
      <c r="F15" s="8" t="s">
        <v>30</v>
      </c>
      <c r="G15" s="8">
        <v>2017</v>
      </c>
      <c r="H15" s="8" t="str">
        <f>_xlfn.CONCAT("34270307704")</f>
        <v>34270307704</v>
      </c>
      <c r="I15" s="8" t="s">
        <v>31</v>
      </c>
      <c r="J15" s="8" t="s">
        <v>32</v>
      </c>
      <c r="K15" s="8" t="str">
        <f t="shared" si="0"/>
        <v/>
      </c>
      <c r="L15" s="8" t="str">
        <f>_xlfn.CONCAT("4 4.1 2a")</f>
        <v>4 4.1 2a</v>
      </c>
      <c r="M15" s="8" t="str">
        <f>_xlfn.CONCAT("02483390445")</f>
        <v>02483390445</v>
      </c>
      <c r="N15" s="8" t="s">
        <v>67</v>
      </c>
      <c r="O15" s="8" t="s">
        <v>66</v>
      </c>
      <c r="P15" s="9">
        <v>45170</v>
      </c>
      <c r="Q15" s="8" t="s">
        <v>35</v>
      </c>
      <c r="R15" s="8" t="s">
        <v>42</v>
      </c>
      <c r="S15" s="8" t="s">
        <v>37</v>
      </c>
      <c r="T15" s="8"/>
      <c r="U15" s="8" t="s">
        <v>38</v>
      </c>
      <c r="V15" s="10">
        <v>200000</v>
      </c>
      <c r="W15" s="10">
        <v>86240</v>
      </c>
      <c r="X15" s="10">
        <v>79640</v>
      </c>
      <c r="Y15" s="8">
        <v>0</v>
      </c>
      <c r="Z15" s="10">
        <v>34120</v>
      </c>
    </row>
    <row r="16" spans="1:26" x14ac:dyDescent="0.3">
      <c r="A16" s="8" t="s">
        <v>27</v>
      </c>
      <c r="B16" s="8" t="s">
        <v>28</v>
      </c>
      <c r="C16" s="8" t="s">
        <v>29</v>
      </c>
      <c r="D16" s="8" t="s">
        <v>29</v>
      </c>
      <c r="E16" s="8" t="s">
        <v>30</v>
      </c>
      <c r="F16" s="8" t="s">
        <v>30</v>
      </c>
      <c r="G16" s="8">
        <v>2017</v>
      </c>
      <c r="H16" s="8" t="str">
        <f>_xlfn.CONCAT("34270306110")</f>
        <v>34270306110</v>
      </c>
      <c r="I16" s="8" t="s">
        <v>31</v>
      </c>
      <c r="J16" s="8" t="s">
        <v>32</v>
      </c>
      <c r="K16" s="8" t="str">
        <f t="shared" si="0"/>
        <v/>
      </c>
      <c r="L16" s="8" t="str">
        <f>_xlfn.CONCAT("19 19.2 6b")</f>
        <v>19 19.2 6b</v>
      </c>
      <c r="M16" s="8" t="str">
        <f>_xlfn.CONCAT("81001810449")</f>
        <v>81001810449</v>
      </c>
      <c r="N16" s="8" t="s">
        <v>68</v>
      </c>
      <c r="O16" s="8" t="s">
        <v>69</v>
      </c>
      <c r="P16" s="9">
        <v>45170</v>
      </c>
      <c r="Q16" s="8" t="s">
        <v>35</v>
      </c>
      <c r="R16" s="8" t="s">
        <v>47</v>
      </c>
      <c r="S16" s="8" t="s">
        <v>37</v>
      </c>
      <c r="T16" s="8"/>
      <c r="U16" s="8" t="s">
        <v>38</v>
      </c>
      <c r="V16" s="10">
        <v>32800</v>
      </c>
      <c r="W16" s="10">
        <v>14143.36</v>
      </c>
      <c r="X16" s="10">
        <v>13060.96</v>
      </c>
      <c r="Y16" s="8">
        <v>0</v>
      </c>
      <c r="Z16" s="10">
        <v>5595.68</v>
      </c>
    </row>
    <row r="17" spans="1:26" x14ac:dyDescent="0.3">
      <c r="A17" s="8" t="s">
        <v>27</v>
      </c>
      <c r="B17" s="8" t="s">
        <v>28</v>
      </c>
      <c r="C17" s="8" t="s">
        <v>29</v>
      </c>
      <c r="D17" s="8" t="s">
        <v>44</v>
      </c>
      <c r="E17" s="8" t="s">
        <v>30</v>
      </c>
      <c r="F17" s="8" t="s">
        <v>30</v>
      </c>
      <c r="G17" s="8">
        <v>2017</v>
      </c>
      <c r="H17" s="8" t="str">
        <f>_xlfn.CONCAT("34270309775")</f>
        <v>34270309775</v>
      </c>
      <c r="I17" s="8" t="s">
        <v>31</v>
      </c>
      <c r="J17" s="8" t="s">
        <v>32</v>
      </c>
      <c r="K17" s="8" t="str">
        <f t="shared" si="0"/>
        <v/>
      </c>
      <c r="L17" s="8" t="str">
        <f>_xlfn.CONCAT("1 1.1 2a")</f>
        <v>1 1.1 2a</v>
      </c>
      <c r="M17" s="8" t="str">
        <f>_xlfn.CONCAT("02051370423")</f>
        <v>02051370423</v>
      </c>
      <c r="N17" s="8" t="s">
        <v>45</v>
      </c>
      <c r="O17" s="8" t="s">
        <v>70</v>
      </c>
      <c r="P17" s="9">
        <v>45170</v>
      </c>
      <c r="Q17" s="8" t="s">
        <v>35</v>
      </c>
      <c r="R17" s="8" t="s">
        <v>47</v>
      </c>
      <c r="S17" s="8" t="s">
        <v>37</v>
      </c>
      <c r="T17" s="8"/>
      <c r="U17" s="8" t="s">
        <v>38</v>
      </c>
      <c r="V17" s="10">
        <v>1881</v>
      </c>
      <c r="W17" s="8">
        <v>811.09</v>
      </c>
      <c r="X17" s="8">
        <v>749.01</v>
      </c>
      <c r="Y17" s="8">
        <v>0</v>
      </c>
      <c r="Z17" s="8">
        <v>320.89999999999998</v>
      </c>
    </row>
    <row r="18" spans="1:26" x14ac:dyDescent="0.3">
      <c r="A18" s="8" t="s">
        <v>27</v>
      </c>
      <c r="B18" s="8" t="s">
        <v>28</v>
      </c>
      <c r="C18" s="8" t="s">
        <v>29</v>
      </c>
      <c r="D18" s="8" t="s">
        <v>44</v>
      </c>
      <c r="E18" s="8" t="s">
        <v>30</v>
      </c>
      <c r="F18" s="8" t="s">
        <v>30</v>
      </c>
      <c r="G18" s="8">
        <v>2017</v>
      </c>
      <c r="H18" s="8" t="str">
        <f>_xlfn.CONCAT("34270309759")</f>
        <v>34270309759</v>
      </c>
      <c r="I18" s="8" t="s">
        <v>31</v>
      </c>
      <c r="J18" s="8" t="s">
        <v>32</v>
      </c>
      <c r="K18" s="8" t="str">
        <f t="shared" si="0"/>
        <v/>
      </c>
      <c r="L18" s="8" t="str">
        <f>_xlfn.CONCAT("1 1.1 2a")</f>
        <v>1 1.1 2a</v>
      </c>
      <c r="M18" s="8" t="str">
        <f>_xlfn.CONCAT("02051370423")</f>
        <v>02051370423</v>
      </c>
      <c r="N18" s="8" t="s">
        <v>45</v>
      </c>
      <c r="O18" s="8" t="s">
        <v>70</v>
      </c>
      <c r="P18" s="9">
        <v>45170</v>
      </c>
      <c r="Q18" s="8" t="s">
        <v>35</v>
      </c>
      <c r="R18" s="8" t="s">
        <v>47</v>
      </c>
      <c r="S18" s="8" t="s">
        <v>37</v>
      </c>
      <c r="T18" s="8"/>
      <c r="U18" s="8" t="s">
        <v>38</v>
      </c>
      <c r="V18" s="10">
        <v>1881</v>
      </c>
      <c r="W18" s="8">
        <v>811.09</v>
      </c>
      <c r="X18" s="8">
        <v>749.01</v>
      </c>
      <c r="Y18" s="8">
        <v>0</v>
      </c>
      <c r="Z18" s="8">
        <v>320.89999999999998</v>
      </c>
    </row>
    <row r="19" spans="1:26" ht="20.399999999999999" x14ac:dyDescent="0.3">
      <c r="A19" s="8" t="s">
        <v>27</v>
      </c>
      <c r="B19" s="8" t="s">
        <v>28</v>
      </c>
      <c r="C19" s="8" t="s">
        <v>29</v>
      </c>
      <c r="D19" s="8" t="s">
        <v>39</v>
      </c>
      <c r="E19" s="8" t="s">
        <v>71</v>
      </c>
      <c r="F19" s="8" t="s">
        <v>72</v>
      </c>
      <c r="G19" s="8">
        <v>2017</v>
      </c>
      <c r="H19" s="8" t="str">
        <f>_xlfn.CONCAT("34270308116")</f>
        <v>34270308116</v>
      </c>
      <c r="I19" s="8" t="s">
        <v>31</v>
      </c>
      <c r="J19" s="8" t="s">
        <v>32</v>
      </c>
      <c r="K19" s="8" t="str">
        <f t="shared" si="0"/>
        <v/>
      </c>
      <c r="L19" s="8" t="str">
        <f>_xlfn.CONCAT("4 4.1 2a")</f>
        <v>4 4.1 2a</v>
      </c>
      <c r="M19" s="8" t="str">
        <f>_xlfn.CONCAT("00435570445")</f>
        <v>00435570445</v>
      </c>
      <c r="N19" s="8" t="s">
        <v>73</v>
      </c>
      <c r="O19" s="8" t="s">
        <v>74</v>
      </c>
      <c r="P19" s="9">
        <v>45170</v>
      </c>
      <c r="Q19" s="8" t="s">
        <v>35</v>
      </c>
      <c r="R19" s="8" t="s">
        <v>42</v>
      </c>
      <c r="S19" s="8" t="s">
        <v>37</v>
      </c>
      <c r="T19" s="8"/>
      <c r="U19" s="8" t="s">
        <v>38</v>
      </c>
      <c r="V19" s="10">
        <v>136119.69</v>
      </c>
      <c r="W19" s="10">
        <v>58694.81</v>
      </c>
      <c r="X19" s="10">
        <v>54202.86</v>
      </c>
      <c r="Y19" s="8">
        <v>0</v>
      </c>
      <c r="Z19" s="10">
        <v>23222.02</v>
      </c>
    </row>
    <row r="20" spans="1:26" x14ac:dyDescent="0.3">
      <c r="A20" s="8" t="s">
        <v>27</v>
      </c>
      <c r="B20" s="8" t="s">
        <v>28</v>
      </c>
      <c r="C20" s="8" t="s">
        <v>29</v>
      </c>
      <c r="D20" s="8" t="s">
        <v>29</v>
      </c>
      <c r="E20" s="8" t="s">
        <v>30</v>
      </c>
      <c r="F20" s="8" t="s">
        <v>30</v>
      </c>
      <c r="G20" s="8">
        <v>2017</v>
      </c>
      <c r="H20" s="8" t="str">
        <f>_xlfn.CONCAT("34270306086")</f>
        <v>34270306086</v>
      </c>
      <c r="I20" s="8" t="s">
        <v>31</v>
      </c>
      <c r="J20" s="8" t="s">
        <v>32</v>
      </c>
      <c r="K20" s="8" t="str">
        <f>_xlfn.CONCAT("")</f>
        <v/>
      </c>
      <c r="L20" s="8" t="str">
        <f>_xlfn.CONCAT("19 19.2 6b")</f>
        <v>19 19.2 6b</v>
      </c>
      <c r="M20" s="8" t="str">
        <f>_xlfn.CONCAT("DCNCRL69L59G920E")</f>
        <v>DCNCRL69L59G920E</v>
      </c>
      <c r="N20" s="8" t="s">
        <v>75</v>
      </c>
      <c r="O20" s="8" t="s">
        <v>76</v>
      </c>
      <c r="P20" s="9">
        <v>45170</v>
      </c>
      <c r="Q20" s="8" t="s">
        <v>35</v>
      </c>
      <c r="R20" s="8" t="s">
        <v>47</v>
      </c>
      <c r="S20" s="8" t="s">
        <v>37</v>
      </c>
      <c r="T20" s="8"/>
      <c r="U20" s="8" t="s">
        <v>38</v>
      </c>
      <c r="V20" s="10">
        <v>13000</v>
      </c>
      <c r="W20" s="10">
        <v>5605.6</v>
      </c>
      <c r="X20" s="10">
        <v>5176.6000000000004</v>
      </c>
      <c r="Y20" s="8">
        <v>0</v>
      </c>
      <c r="Z20" s="10">
        <v>2217.8000000000002</v>
      </c>
    </row>
    <row r="21" spans="1:26" x14ac:dyDescent="0.3">
      <c r="A21" s="8" t="s">
        <v>27</v>
      </c>
      <c r="B21" s="8" t="s">
        <v>28</v>
      </c>
      <c r="C21" s="8" t="s">
        <v>29</v>
      </c>
      <c r="D21" s="8" t="s">
        <v>39</v>
      </c>
      <c r="E21" s="8" t="s">
        <v>71</v>
      </c>
      <c r="F21" s="8" t="s">
        <v>72</v>
      </c>
      <c r="G21" s="8">
        <v>2017</v>
      </c>
      <c r="H21" s="8" t="str">
        <f>_xlfn.CONCAT("34270307712")</f>
        <v>34270307712</v>
      </c>
      <c r="I21" s="8" t="s">
        <v>31</v>
      </c>
      <c r="J21" s="8" t="s">
        <v>32</v>
      </c>
      <c r="K21" s="8" t="str">
        <f>_xlfn.CONCAT("")</f>
        <v/>
      </c>
      <c r="L21" s="8" t="str">
        <f>_xlfn.CONCAT("4 4.1 2a")</f>
        <v>4 4.1 2a</v>
      </c>
      <c r="M21" s="8" t="str">
        <f>_xlfn.CONCAT("SPNSMN82S15H769M")</f>
        <v>SPNSMN82S15H769M</v>
      </c>
      <c r="N21" s="8" t="s">
        <v>77</v>
      </c>
      <c r="O21" s="8" t="s">
        <v>78</v>
      </c>
      <c r="P21" s="9">
        <v>45170</v>
      </c>
      <c r="Q21" s="8" t="s">
        <v>35</v>
      </c>
      <c r="R21" s="8" t="s">
        <v>47</v>
      </c>
      <c r="S21" s="8" t="s">
        <v>37</v>
      </c>
      <c r="T21" s="8"/>
      <c r="U21" s="8" t="s">
        <v>38</v>
      </c>
      <c r="V21" s="10">
        <v>12649.56</v>
      </c>
      <c r="W21" s="10">
        <v>5454.49</v>
      </c>
      <c r="X21" s="10">
        <v>5037.05</v>
      </c>
      <c r="Y21" s="8">
        <v>0</v>
      </c>
      <c r="Z21" s="10">
        <v>2158.02</v>
      </c>
    </row>
    <row r="22" spans="1:26" x14ac:dyDescent="0.3">
      <c r="A22" s="8" t="s">
        <v>27</v>
      </c>
      <c r="B22" s="8" t="s">
        <v>28</v>
      </c>
      <c r="C22" s="8" t="s">
        <v>29</v>
      </c>
      <c r="D22" s="8" t="s">
        <v>39</v>
      </c>
      <c r="E22" s="8" t="s">
        <v>79</v>
      </c>
      <c r="F22" s="8" t="s">
        <v>80</v>
      </c>
      <c r="G22" s="8">
        <v>2017</v>
      </c>
      <c r="H22" s="8" t="str">
        <f>_xlfn.CONCAT("34270307720")</f>
        <v>34270307720</v>
      </c>
      <c r="I22" s="8" t="s">
        <v>31</v>
      </c>
      <c r="J22" s="8" t="s">
        <v>32</v>
      </c>
      <c r="K22" s="8" t="str">
        <f>_xlfn.CONCAT("")</f>
        <v/>
      </c>
      <c r="L22" s="8" t="str">
        <f>_xlfn.CONCAT("4 4.1 2a")</f>
        <v>4 4.1 2a</v>
      </c>
      <c r="M22" s="8" t="str">
        <f>_xlfn.CONCAT("VTLPNI65C19A252I")</f>
        <v>VTLPNI65C19A252I</v>
      </c>
      <c r="N22" s="8" t="s">
        <v>81</v>
      </c>
      <c r="O22" s="8" t="s">
        <v>78</v>
      </c>
      <c r="P22" s="9">
        <v>45170</v>
      </c>
      <c r="Q22" s="8" t="s">
        <v>35</v>
      </c>
      <c r="R22" s="8" t="s">
        <v>47</v>
      </c>
      <c r="S22" s="8" t="s">
        <v>37</v>
      </c>
      <c r="T22" s="8"/>
      <c r="U22" s="8" t="s">
        <v>38</v>
      </c>
      <c r="V22" s="10">
        <v>69811.92</v>
      </c>
      <c r="W22" s="10">
        <v>30102.9</v>
      </c>
      <c r="X22" s="10">
        <v>27799.11</v>
      </c>
      <c r="Y22" s="8">
        <v>0</v>
      </c>
      <c r="Z22" s="10">
        <v>11909.91</v>
      </c>
    </row>
    <row r="23" spans="1:26" x14ac:dyDescent="0.3">
      <c r="A23" s="8" t="s">
        <v>27</v>
      </c>
      <c r="B23" s="8" t="s">
        <v>28</v>
      </c>
      <c r="C23" s="8" t="s">
        <v>29</v>
      </c>
      <c r="D23" s="8" t="s">
        <v>29</v>
      </c>
      <c r="E23" s="8" t="s">
        <v>30</v>
      </c>
      <c r="F23" s="8" t="s">
        <v>30</v>
      </c>
      <c r="G23" s="8">
        <v>2017</v>
      </c>
      <c r="H23" s="8" t="str">
        <f>_xlfn.CONCAT("34270306144")</f>
        <v>34270306144</v>
      </c>
      <c r="I23" s="8" t="s">
        <v>31</v>
      </c>
      <c r="J23" s="8" t="s">
        <v>32</v>
      </c>
      <c r="K23" s="8" t="str">
        <f t="shared" ref="K23:K24" si="1">_xlfn.CONCAT("")</f>
        <v/>
      </c>
      <c r="L23" s="8" t="str">
        <f>_xlfn.CONCAT("19 19.2 6b")</f>
        <v>19 19.2 6b</v>
      </c>
      <c r="M23" s="8" t="str">
        <f>_xlfn.CONCAT("02898510421")</f>
        <v>02898510421</v>
      </c>
      <c r="N23" s="8" t="s">
        <v>82</v>
      </c>
      <c r="O23" s="8" t="s">
        <v>83</v>
      </c>
      <c r="P23" s="9">
        <v>45170</v>
      </c>
      <c r="Q23" s="8" t="s">
        <v>35</v>
      </c>
      <c r="R23" s="8" t="s">
        <v>36</v>
      </c>
      <c r="S23" s="8" t="s">
        <v>37</v>
      </c>
      <c r="T23" s="8"/>
      <c r="U23" s="8" t="s">
        <v>38</v>
      </c>
      <c r="V23" s="10">
        <v>15000</v>
      </c>
      <c r="W23" s="10">
        <v>6468</v>
      </c>
      <c r="X23" s="10">
        <v>5973</v>
      </c>
      <c r="Y23" s="8">
        <v>0</v>
      </c>
      <c r="Z23" s="10">
        <v>2559</v>
      </c>
    </row>
    <row r="24" spans="1:26" x14ac:dyDescent="0.3">
      <c r="A24" s="8" t="s">
        <v>27</v>
      </c>
      <c r="B24" s="8" t="s">
        <v>28</v>
      </c>
      <c r="C24" s="8" t="s">
        <v>29</v>
      </c>
      <c r="D24" s="8" t="s">
        <v>29</v>
      </c>
      <c r="E24" s="8" t="s">
        <v>30</v>
      </c>
      <c r="F24" s="8" t="s">
        <v>30</v>
      </c>
      <c r="G24" s="8">
        <v>2017</v>
      </c>
      <c r="H24" s="8" t="str">
        <f>_xlfn.CONCAT("34270306128")</f>
        <v>34270306128</v>
      </c>
      <c r="I24" s="8" t="s">
        <v>31</v>
      </c>
      <c r="J24" s="8" t="s">
        <v>32</v>
      </c>
      <c r="K24" s="8" t="str">
        <f t="shared" si="1"/>
        <v/>
      </c>
      <c r="L24" s="8" t="str">
        <f>_xlfn.CONCAT("19 19.2 6b")</f>
        <v>19 19.2 6b</v>
      </c>
      <c r="M24" s="8" t="str">
        <f>_xlfn.CONCAT("GVLTDR88T69D451M")</f>
        <v>GVLTDR88T69D451M</v>
      </c>
      <c r="N24" s="8" t="s">
        <v>84</v>
      </c>
      <c r="O24" s="8" t="s">
        <v>57</v>
      </c>
      <c r="P24" s="9">
        <v>45170</v>
      </c>
      <c r="Q24" s="8" t="s">
        <v>35</v>
      </c>
      <c r="R24" s="8" t="s">
        <v>47</v>
      </c>
      <c r="S24" s="8" t="s">
        <v>37</v>
      </c>
      <c r="T24" s="8"/>
      <c r="U24" s="8" t="s">
        <v>38</v>
      </c>
      <c r="V24" s="10">
        <v>20000</v>
      </c>
      <c r="W24" s="10">
        <v>8624</v>
      </c>
      <c r="X24" s="10">
        <v>7964</v>
      </c>
      <c r="Y24" s="8">
        <v>0</v>
      </c>
      <c r="Z24" s="10">
        <v>3412</v>
      </c>
    </row>
    <row r="25" spans="1:26" x14ac:dyDescent="0.3">
      <c r="A25" s="8" t="s">
        <v>27</v>
      </c>
      <c r="B25" s="8" t="s">
        <v>85</v>
      </c>
      <c r="C25" s="8" t="s">
        <v>29</v>
      </c>
      <c r="D25" s="8" t="s">
        <v>39</v>
      </c>
      <c r="E25" s="8" t="s">
        <v>50</v>
      </c>
      <c r="F25" s="8" t="s">
        <v>51</v>
      </c>
      <c r="G25" s="8">
        <v>2022</v>
      </c>
      <c r="H25" s="8" t="str">
        <f>_xlfn.CONCAT("24230001182")</f>
        <v>24230001182</v>
      </c>
      <c r="I25" s="8" t="s">
        <v>31</v>
      </c>
      <c r="J25" s="8" t="s">
        <v>32</v>
      </c>
      <c r="K25" s="8" t="str">
        <f>_xlfn.CONCAT("")</f>
        <v/>
      </c>
      <c r="L25" s="8" t="str">
        <f>_xlfn.CONCAT("8 8.1 5e")</f>
        <v>8 8.1 5e</v>
      </c>
      <c r="M25" s="8" t="str">
        <f>_xlfn.CONCAT("GVNPRZ74C60E730G")</f>
        <v>GVNPRZ74C60E730G</v>
      </c>
      <c r="N25" s="8" t="s">
        <v>86</v>
      </c>
      <c r="O25" s="8" t="s">
        <v>87</v>
      </c>
      <c r="P25" s="9">
        <v>45170</v>
      </c>
      <c r="Q25" s="8" t="s">
        <v>35</v>
      </c>
      <c r="R25" s="8" t="s">
        <v>47</v>
      </c>
      <c r="S25" s="8" t="s">
        <v>37</v>
      </c>
      <c r="T25" s="8"/>
      <c r="U25" s="8" t="s">
        <v>38</v>
      </c>
      <c r="V25" s="8">
        <v>710.86</v>
      </c>
      <c r="W25" s="8">
        <v>306.52</v>
      </c>
      <c r="X25" s="8">
        <v>283.06</v>
      </c>
      <c r="Y25" s="8">
        <v>0</v>
      </c>
      <c r="Z25" s="8">
        <v>121.28</v>
      </c>
    </row>
    <row r="26" spans="1:26" x14ac:dyDescent="0.3">
      <c r="A26" s="8" t="s">
        <v>27</v>
      </c>
      <c r="B26" s="8" t="s">
        <v>85</v>
      </c>
      <c r="C26" s="8" t="s">
        <v>29</v>
      </c>
      <c r="D26" s="8" t="s">
        <v>39</v>
      </c>
      <c r="E26" s="8" t="s">
        <v>88</v>
      </c>
      <c r="F26" s="8" t="s">
        <v>89</v>
      </c>
      <c r="G26" s="8">
        <v>2021</v>
      </c>
      <c r="H26" s="8" t="str">
        <f>_xlfn.CONCAT("14230002033")</f>
        <v>14230002033</v>
      </c>
      <c r="I26" s="8" t="s">
        <v>31</v>
      </c>
      <c r="J26" s="8" t="s">
        <v>32</v>
      </c>
      <c r="K26" s="8" t="str">
        <f>_xlfn.CONCAT("")</f>
        <v/>
      </c>
      <c r="L26" s="8" t="str">
        <f>_xlfn.CONCAT("8 8.1 5e")</f>
        <v>8 8.1 5e</v>
      </c>
      <c r="M26" s="8" t="str">
        <f>_xlfn.CONCAT("BRCRNT55H25D542X")</f>
        <v>BRCRNT55H25D542X</v>
      </c>
      <c r="N26" s="8" t="s">
        <v>90</v>
      </c>
      <c r="O26" s="8" t="s">
        <v>87</v>
      </c>
      <c r="P26" s="9">
        <v>45170</v>
      </c>
      <c r="Q26" s="8" t="s">
        <v>35</v>
      </c>
      <c r="R26" s="8" t="s">
        <v>47</v>
      </c>
      <c r="S26" s="8" t="s">
        <v>37</v>
      </c>
      <c r="T26" s="8"/>
      <c r="U26" s="8" t="s">
        <v>38</v>
      </c>
      <c r="V26" s="10">
        <v>2431.92</v>
      </c>
      <c r="W26" s="10">
        <v>1048.6400000000001</v>
      </c>
      <c r="X26" s="8">
        <v>968.39</v>
      </c>
      <c r="Y26" s="8">
        <v>0</v>
      </c>
      <c r="Z26" s="8">
        <v>414.89</v>
      </c>
    </row>
    <row r="27" spans="1:26" x14ac:dyDescent="0.3">
      <c r="A27" s="8" t="s">
        <v>27</v>
      </c>
      <c r="B27" s="8" t="s">
        <v>28</v>
      </c>
      <c r="C27" s="8" t="s">
        <v>29</v>
      </c>
      <c r="D27" s="8" t="s">
        <v>29</v>
      </c>
      <c r="E27" s="8" t="s">
        <v>30</v>
      </c>
      <c r="F27" s="8" t="s">
        <v>30</v>
      </c>
      <c r="G27" s="8">
        <v>2017</v>
      </c>
      <c r="H27" s="8" t="str">
        <f>_xlfn.CONCAT("24270242605")</f>
        <v>24270242605</v>
      </c>
      <c r="I27" s="8" t="s">
        <v>31</v>
      </c>
      <c r="J27" s="8" t="s">
        <v>32</v>
      </c>
      <c r="K27" s="8" t="str">
        <f t="shared" ref="K27:K37" si="2">_xlfn.CONCAT("")</f>
        <v/>
      </c>
      <c r="L27" s="8" t="str">
        <f>_xlfn.CONCAT("19 19.2 6b")</f>
        <v>19 19.2 6b</v>
      </c>
      <c r="M27" s="8" t="str">
        <f>_xlfn.CONCAT("81001050442")</f>
        <v>81001050442</v>
      </c>
      <c r="N27" s="8" t="s">
        <v>91</v>
      </c>
      <c r="O27" s="8" t="s">
        <v>92</v>
      </c>
      <c r="P27" s="9">
        <v>45170</v>
      </c>
      <c r="Q27" s="8" t="s">
        <v>35</v>
      </c>
      <c r="R27" s="8" t="s">
        <v>47</v>
      </c>
      <c r="S27" s="8" t="s">
        <v>37</v>
      </c>
      <c r="T27" s="8"/>
      <c r="U27" s="8" t="s">
        <v>38</v>
      </c>
      <c r="V27" s="10">
        <v>20436.37</v>
      </c>
      <c r="W27" s="10">
        <v>8812.16</v>
      </c>
      <c r="X27" s="10">
        <v>8137.76</v>
      </c>
      <c r="Y27" s="8">
        <v>0</v>
      </c>
      <c r="Z27" s="10">
        <v>3486.45</v>
      </c>
    </row>
    <row r="28" spans="1:26" x14ac:dyDescent="0.3">
      <c r="A28" s="8" t="s">
        <v>27</v>
      </c>
      <c r="B28" s="8" t="s">
        <v>28</v>
      </c>
      <c r="C28" s="8" t="s">
        <v>29</v>
      </c>
      <c r="D28" s="8" t="s">
        <v>29</v>
      </c>
      <c r="E28" s="8" t="s">
        <v>30</v>
      </c>
      <c r="F28" s="8" t="s">
        <v>30</v>
      </c>
      <c r="G28" s="8">
        <v>2017</v>
      </c>
      <c r="H28" s="8" t="str">
        <f>_xlfn.CONCAT("34270294845")</f>
        <v>34270294845</v>
      </c>
      <c r="I28" s="8" t="s">
        <v>31</v>
      </c>
      <c r="J28" s="8" t="s">
        <v>32</v>
      </c>
      <c r="K28" s="8" t="str">
        <f t="shared" si="2"/>
        <v/>
      </c>
      <c r="L28" s="8" t="str">
        <f>_xlfn.CONCAT("19 19.2 6b")</f>
        <v>19 19.2 6b</v>
      </c>
      <c r="M28" s="8" t="str">
        <f>_xlfn.CONCAT("81002090447")</f>
        <v>81002090447</v>
      </c>
      <c r="N28" s="8" t="s">
        <v>93</v>
      </c>
      <c r="O28" s="8" t="s">
        <v>92</v>
      </c>
      <c r="P28" s="9">
        <v>45170</v>
      </c>
      <c r="Q28" s="8" t="s">
        <v>35</v>
      </c>
      <c r="R28" s="8" t="s">
        <v>47</v>
      </c>
      <c r="S28" s="8" t="s">
        <v>37</v>
      </c>
      <c r="T28" s="8"/>
      <c r="U28" s="8" t="s">
        <v>38</v>
      </c>
      <c r="V28" s="10">
        <v>56999.99</v>
      </c>
      <c r="W28" s="10">
        <v>24578.400000000001</v>
      </c>
      <c r="X28" s="10">
        <v>22697.4</v>
      </c>
      <c r="Y28" s="8">
        <v>0</v>
      </c>
      <c r="Z28" s="10">
        <v>9724.19</v>
      </c>
    </row>
    <row r="29" spans="1:26" x14ac:dyDescent="0.3">
      <c r="A29" s="8" t="s">
        <v>27</v>
      </c>
      <c r="B29" s="8" t="s">
        <v>28</v>
      </c>
      <c r="C29" s="8" t="s">
        <v>29</v>
      </c>
      <c r="D29" s="8" t="s">
        <v>44</v>
      </c>
      <c r="E29" s="8" t="s">
        <v>30</v>
      </c>
      <c r="F29" s="8" t="s">
        <v>30</v>
      </c>
      <c r="G29" s="8">
        <v>2017</v>
      </c>
      <c r="H29" s="8" t="str">
        <f>_xlfn.CONCAT("34270301046")</f>
        <v>34270301046</v>
      </c>
      <c r="I29" s="8" t="s">
        <v>31</v>
      </c>
      <c r="J29" s="8" t="s">
        <v>32</v>
      </c>
      <c r="K29" s="8" t="str">
        <f t="shared" si="2"/>
        <v/>
      </c>
      <c r="L29" s="8" t="str">
        <f>_xlfn.CONCAT("16 16.1 2a")</f>
        <v>16 16.1 2a</v>
      </c>
      <c r="M29" s="8" t="str">
        <f>_xlfn.CONCAT("01986390431")</f>
        <v>01986390431</v>
      </c>
      <c r="N29" s="8" t="s">
        <v>94</v>
      </c>
      <c r="O29" s="8" t="s">
        <v>95</v>
      </c>
      <c r="P29" s="9">
        <v>45170</v>
      </c>
      <c r="Q29" s="8" t="s">
        <v>35</v>
      </c>
      <c r="R29" s="8" t="s">
        <v>36</v>
      </c>
      <c r="S29" s="8" t="s">
        <v>37</v>
      </c>
      <c r="T29" s="8"/>
      <c r="U29" s="8" t="s">
        <v>38</v>
      </c>
      <c r="V29" s="10">
        <v>162345.22</v>
      </c>
      <c r="W29" s="10">
        <v>70003.259999999995</v>
      </c>
      <c r="X29" s="10">
        <v>64645.87</v>
      </c>
      <c r="Y29" s="8">
        <v>0</v>
      </c>
      <c r="Z29" s="10">
        <v>27696.09</v>
      </c>
    </row>
    <row r="30" spans="1:26" x14ac:dyDescent="0.3">
      <c r="A30" s="8" t="s">
        <v>27</v>
      </c>
      <c r="B30" s="8" t="s">
        <v>28</v>
      </c>
      <c r="C30" s="8" t="s">
        <v>29</v>
      </c>
      <c r="D30" s="8" t="s">
        <v>39</v>
      </c>
      <c r="E30" s="8" t="s">
        <v>79</v>
      </c>
      <c r="F30" s="8" t="s">
        <v>80</v>
      </c>
      <c r="G30" s="8">
        <v>2017</v>
      </c>
      <c r="H30" s="8" t="str">
        <f>_xlfn.CONCAT("34270307738")</f>
        <v>34270307738</v>
      </c>
      <c r="I30" s="8" t="s">
        <v>31</v>
      </c>
      <c r="J30" s="8" t="s">
        <v>32</v>
      </c>
      <c r="K30" s="8" t="str">
        <f t="shared" si="2"/>
        <v/>
      </c>
      <c r="L30" s="8" t="str">
        <f>_xlfn.CONCAT("4 4.1 2a")</f>
        <v>4 4.1 2a</v>
      </c>
      <c r="M30" s="8" t="str">
        <f>_xlfn.CONCAT("VTLMSM70H06A252D")</f>
        <v>VTLMSM70H06A252D</v>
      </c>
      <c r="N30" s="8" t="s">
        <v>96</v>
      </c>
      <c r="O30" s="8" t="s">
        <v>78</v>
      </c>
      <c r="P30" s="9">
        <v>45170</v>
      </c>
      <c r="Q30" s="8" t="s">
        <v>35</v>
      </c>
      <c r="R30" s="8" t="s">
        <v>47</v>
      </c>
      <c r="S30" s="8" t="s">
        <v>37</v>
      </c>
      <c r="T30" s="8"/>
      <c r="U30" s="8" t="s">
        <v>38</v>
      </c>
      <c r="V30" s="10">
        <v>45129.62</v>
      </c>
      <c r="W30" s="10">
        <v>19459.89</v>
      </c>
      <c r="X30" s="10">
        <v>17970.61</v>
      </c>
      <c r="Y30" s="8">
        <v>0</v>
      </c>
      <c r="Z30" s="10">
        <v>7699.12</v>
      </c>
    </row>
    <row r="31" spans="1:26" ht="20.399999999999999" x14ac:dyDescent="0.3">
      <c r="A31" s="8" t="s">
        <v>27</v>
      </c>
      <c r="B31" s="8" t="s">
        <v>28</v>
      </c>
      <c r="C31" s="8" t="s">
        <v>29</v>
      </c>
      <c r="D31" s="8" t="s">
        <v>39</v>
      </c>
      <c r="E31" s="8" t="s">
        <v>71</v>
      </c>
      <c r="F31" s="8" t="s">
        <v>72</v>
      </c>
      <c r="G31" s="8">
        <v>2017</v>
      </c>
      <c r="H31" s="8" t="str">
        <f>_xlfn.CONCAT("34270314056")</f>
        <v>34270314056</v>
      </c>
      <c r="I31" s="8" t="s">
        <v>97</v>
      </c>
      <c r="J31" s="8" t="s">
        <v>32</v>
      </c>
      <c r="K31" s="8" t="str">
        <f t="shared" si="2"/>
        <v/>
      </c>
      <c r="L31" s="8" t="str">
        <f>_xlfn.CONCAT("4 4.1 2a")</f>
        <v>4 4.1 2a</v>
      </c>
      <c r="M31" s="8" t="str">
        <f>_xlfn.CONCAT("01655530440")</f>
        <v>01655530440</v>
      </c>
      <c r="N31" s="8" t="s">
        <v>98</v>
      </c>
      <c r="O31" s="8" t="s">
        <v>99</v>
      </c>
      <c r="P31" s="9">
        <v>45170</v>
      </c>
      <c r="Q31" s="8" t="s">
        <v>35</v>
      </c>
      <c r="R31" s="8" t="s">
        <v>47</v>
      </c>
      <c r="S31" s="8" t="s">
        <v>37</v>
      </c>
      <c r="T31" s="8"/>
      <c r="U31" s="8" t="s">
        <v>38</v>
      </c>
      <c r="V31" s="10">
        <v>4545.91</v>
      </c>
      <c r="W31" s="10">
        <v>1960.2</v>
      </c>
      <c r="X31" s="10">
        <v>1810.18</v>
      </c>
      <c r="Y31" s="8">
        <v>0</v>
      </c>
      <c r="Z31" s="8">
        <v>775.53</v>
      </c>
    </row>
    <row r="32" spans="1:26" x14ac:dyDescent="0.3">
      <c r="A32" s="8" t="s">
        <v>27</v>
      </c>
      <c r="B32" s="8" t="s">
        <v>28</v>
      </c>
      <c r="C32" s="8" t="s">
        <v>29</v>
      </c>
      <c r="D32" s="8" t="s">
        <v>29</v>
      </c>
      <c r="E32" s="8" t="s">
        <v>30</v>
      </c>
      <c r="F32" s="8" t="s">
        <v>30</v>
      </c>
      <c r="G32" s="8">
        <v>2017</v>
      </c>
      <c r="H32" s="8" t="str">
        <f>_xlfn.CONCAT("24270242597")</f>
        <v>24270242597</v>
      </c>
      <c r="I32" s="8" t="s">
        <v>31</v>
      </c>
      <c r="J32" s="8" t="s">
        <v>32</v>
      </c>
      <c r="K32" s="8" t="str">
        <f t="shared" si="2"/>
        <v/>
      </c>
      <c r="L32" s="8" t="str">
        <f>_xlfn.CONCAT("19 19.2 6b")</f>
        <v>19 19.2 6b</v>
      </c>
      <c r="M32" s="8" t="str">
        <f>_xlfn.CONCAT("00400660445")</f>
        <v>00400660445</v>
      </c>
      <c r="N32" s="8" t="s">
        <v>100</v>
      </c>
      <c r="O32" s="8" t="s">
        <v>101</v>
      </c>
      <c r="P32" s="9">
        <v>45170</v>
      </c>
      <c r="Q32" s="8" t="s">
        <v>35</v>
      </c>
      <c r="R32" s="8" t="s">
        <v>47</v>
      </c>
      <c r="S32" s="8" t="s">
        <v>37</v>
      </c>
      <c r="T32" s="8"/>
      <c r="U32" s="8" t="s">
        <v>38</v>
      </c>
      <c r="V32" s="10">
        <v>31200</v>
      </c>
      <c r="W32" s="10">
        <v>13453.44</v>
      </c>
      <c r="X32" s="10">
        <v>12423.84</v>
      </c>
      <c r="Y32" s="8">
        <v>0</v>
      </c>
      <c r="Z32" s="10">
        <v>5322.72</v>
      </c>
    </row>
    <row r="33" spans="1:26" x14ac:dyDescent="0.3">
      <c r="A33" s="8" t="s">
        <v>27</v>
      </c>
      <c r="B33" s="8" t="s">
        <v>28</v>
      </c>
      <c r="C33" s="8" t="s">
        <v>29</v>
      </c>
      <c r="D33" s="8" t="s">
        <v>39</v>
      </c>
      <c r="E33" s="8" t="s">
        <v>30</v>
      </c>
      <c r="F33" s="8" t="s">
        <v>30</v>
      </c>
      <c r="G33" s="8">
        <v>2017</v>
      </c>
      <c r="H33" s="8" t="str">
        <f>_xlfn.CONCAT("34270297574")</f>
        <v>34270297574</v>
      </c>
      <c r="I33" s="8" t="s">
        <v>31</v>
      </c>
      <c r="J33" s="8" t="s">
        <v>32</v>
      </c>
      <c r="K33" s="8" t="str">
        <f t="shared" si="2"/>
        <v/>
      </c>
      <c r="L33" s="8" t="str">
        <f>_xlfn.CONCAT("6 6.4 2a")</f>
        <v>6 6.4 2a</v>
      </c>
      <c r="M33" s="8" t="str">
        <f>_xlfn.CONCAT("02467950446")</f>
        <v>02467950446</v>
      </c>
      <c r="N33" s="8" t="s">
        <v>102</v>
      </c>
      <c r="O33" s="8" t="s">
        <v>103</v>
      </c>
      <c r="P33" s="9">
        <v>45167</v>
      </c>
      <c r="Q33" s="8" t="s">
        <v>35</v>
      </c>
      <c r="R33" s="8" t="s">
        <v>42</v>
      </c>
      <c r="S33" s="8" t="s">
        <v>37</v>
      </c>
      <c r="T33" s="8"/>
      <c r="U33" s="8" t="s">
        <v>38</v>
      </c>
      <c r="V33" s="10">
        <v>49665.7</v>
      </c>
      <c r="W33" s="10">
        <v>21415.85</v>
      </c>
      <c r="X33" s="10">
        <v>19776.88</v>
      </c>
      <c r="Y33" s="8">
        <v>0</v>
      </c>
      <c r="Z33" s="10">
        <v>8472.9699999999993</v>
      </c>
    </row>
    <row r="34" spans="1:26" x14ac:dyDescent="0.3">
      <c r="A34" s="8" t="s">
        <v>27</v>
      </c>
      <c r="B34" s="8" t="s">
        <v>28</v>
      </c>
      <c r="C34" s="8" t="s">
        <v>29</v>
      </c>
      <c r="D34" s="8" t="s">
        <v>62</v>
      </c>
      <c r="E34" s="8" t="s">
        <v>30</v>
      </c>
      <c r="F34" s="8" t="s">
        <v>30</v>
      </c>
      <c r="G34" s="8">
        <v>2017</v>
      </c>
      <c r="H34" s="8" t="str">
        <f>_xlfn.CONCAT("34270309767")</f>
        <v>34270309767</v>
      </c>
      <c r="I34" s="8" t="s">
        <v>31</v>
      </c>
      <c r="J34" s="8" t="s">
        <v>32</v>
      </c>
      <c r="K34" s="8" t="str">
        <f t="shared" si="2"/>
        <v/>
      </c>
      <c r="L34" s="8" t="str">
        <f>_xlfn.CONCAT("1 1.1 2a")</f>
        <v>1 1.1 2a</v>
      </c>
      <c r="M34" s="8" t="str">
        <f>_xlfn.CONCAT("02051370423")</f>
        <v>02051370423</v>
      </c>
      <c r="N34" s="8" t="s">
        <v>45</v>
      </c>
      <c r="O34" s="8" t="s">
        <v>104</v>
      </c>
      <c r="P34" s="9">
        <v>45170</v>
      </c>
      <c r="Q34" s="8" t="s">
        <v>35</v>
      </c>
      <c r="R34" s="8" t="s">
        <v>47</v>
      </c>
      <c r="S34" s="8" t="s">
        <v>37</v>
      </c>
      <c r="T34" s="8"/>
      <c r="U34" s="8" t="s">
        <v>38</v>
      </c>
      <c r="V34" s="10">
        <v>1386</v>
      </c>
      <c r="W34" s="8">
        <v>597.64</v>
      </c>
      <c r="X34" s="8">
        <v>551.91</v>
      </c>
      <c r="Y34" s="8">
        <v>0</v>
      </c>
      <c r="Z34" s="8">
        <v>236.45</v>
      </c>
    </row>
    <row r="35" spans="1:26" x14ac:dyDescent="0.3">
      <c r="A35" s="8" t="s">
        <v>27</v>
      </c>
      <c r="B35" s="8" t="s">
        <v>28</v>
      </c>
      <c r="C35" s="8" t="s">
        <v>29</v>
      </c>
      <c r="D35" s="8" t="s">
        <v>62</v>
      </c>
      <c r="E35" s="8" t="s">
        <v>30</v>
      </c>
      <c r="F35" s="8" t="s">
        <v>30</v>
      </c>
      <c r="G35" s="8">
        <v>2017</v>
      </c>
      <c r="H35" s="8" t="str">
        <f>_xlfn.CONCAT("34270309783")</f>
        <v>34270309783</v>
      </c>
      <c r="I35" s="8" t="s">
        <v>31</v>
      </c>
      <c r="J35" s="8" t="s">
        <v>32</v>
      </c>
      <c r="K35" s="8" t="str">
        <f t="shared" si="2"/>
        <v/>
      </c>
      <c r="L35" s="8" t="str">
        <f>_xlfn.CONCAT("1 1.1 2a")</f>
        <v>1 1.1 2a</v>
      </c>
      <c r="M35" s="8" t="str">
        <f>_xlfn.CONCAT("02051370423")</f>
        <v>02051370423</v>
      </c>
      <c r="N35" s="8" t="s">
        <v>45</v>
      </c>
      <c r="O35" s="8" t="s">
        <v>104</v>
      </c>
      <c r="P35" s="9">
        <v>45170</v>
      </c>
      <c r="Q35" s="8" t="s">
        <v>35</v>
      </c>
      <c r="R35" s="8" t="s">
        <v>47</v>
      </c>
      <c r="S35" s="8" t="s">
        <v>37</v>
      </c>
      <c r="T35" s="8"/>
      <c r="U35" s="8" t="s">
        <v>38</v>
      </c>
      <c r="V35" s="10">
        <v>1100</v>
      </c>
      <c r="W35" s="8">
        <v>474.32</v>
      </c>
      <c r="X35" s="8">
        <v>438.02</v>
      </c>
      <c r="Y35" s="8">
        <v>0</v>
      </c>
      <c r="Z35" s="8">
        <v>187.66</v>
      </c>
    </row>
    <row r="36" spans="1:26" x14ac:dyDescent="0.3">
      <c r="A36" s="8" t="s">
        <v>27</v>
      </c>
      <c r="B36" s="8" t="s">
        <v>85</v>
      </c>
      <c r="C36" s="8" t="s">
        <v>29</v>
      </c>
      <c r="D36" s="8" t="s">
        <v>44</v>
      </c>
      <c r="E36" s="8" t="s">
        <v>63</v>
      </c>
      <c r="F36" s="8" t="s">
        <v>105</v>
      </c>
      <c r="G36" s="8">
        <v>2022</v>
      </c>
      <c r="H36" s="8" t="str">
        <f>_xlfn.CONCAT("24230003337")</f>
        <v>24230003337</v>
      </c>
      <c r="I36" s="8" t="s">
        <v>97</v>
      </c>
      <c r="J36" s="8" t="s">
        <v>32</v>
      </c>
      <c r="K36" s="8" t="str">
        <f t="shared" si="2"/>
        <v/>
      </c>
      <c r="L36" s="8" t="str">
        <f>_xlfn.CONCAT("8 8.1 5e")</f>
        <v>8 8.1 5e</v>
      </c>
      <c r="M36" s="8" t="str">
        <f>_xlfn.CONCAT("MRTDVD79E09I156T")</f>
        <v>MRTDVD79E09I156T</v>
      </c>
      <c r="N36" s="8" t="s">
        <v>106</v>
      </c>
      <c r="O36" s="8" t="s">
        <v>87</v>
      </c>
      <c r="P36" s="9">
        <v>45170</v>
      </c>
      <c r="Q36" s="8" t="s">
        <v>35</v>
      </c>
      <c r="R36" s="8" t="s">
        <v>47</v>
      </c>
      <c r="S36" s="8" t="s">
        <v>37</v>
      </c>
      <c r="T36" s="8"/>
      <c r="U36" s="8" t="s">
        <v>38</v>
      </c>
      <c r="V36" s="8">
        <v>992</v>
      </c>
      <c r="W36" s="8">
        <v>427.75</v>
      </c>
      <c r="X36" s="8">
        <v>395.01</v>
      </c>
      <c r="Y36" s="8">
        <v>0</v>
      </c>
      <c r="Z36" s="8">
        <v>169.24</v>
      </c>
    </row>
    <row r="37" spans="1:26" x14ac:dyDescent="0.3">
      <c r="A37" s="8" t="s">
        <v>27</v>
      </c>
      <c r="B37" s="8" t="s">
        <v>28</v>
      </c>
      <c r="C37" s="8" t="s">
        <v>29</v>
      </c>
      <c r="D37" s="8" t="s">
        <v>44</v>
      </c>
      <c r="E37" s="8" t="s">
        <v>79</v>
      </c>
      <c r="F37" s="8" t="s">
        <v>107</v>
      </c>
      <c r="G37" s="8">
        <v>2017</v>
      </c>
      <c r="H37" s="8" t="str">
        <f>_xlfn.CONCAT("34270300485")</f>
        <v>34270300485</v>
      </c>
      <c r="I37" s="8" t="s">
        <v>31</v>
      </c>
      <c r="J37" s="8" t="s">
        <v>32</v>
      </c>
      <c r="K37" s="8" t="str">
        <f t="shared" si="2"/>
        <v/>
      </c>
      <c r="L37" s="8" t="str">
        <f>_xlfn.CONCAT("16 16.1 2a")</f>
        <v>16 16.1 2a</v>
      </c>
      <c r="M37" s="8" t="str">
        <f>_xlfn.CONCAT("RLABBR79D52B474D")</f>
        <v>RLABBR79D52B474D</v>
      </c>
      <c r="N37" s="8" t="s">
        <v>108</v>
      </c>
      <c r="O37" s="8" t="s">
        <v>109</v>
      </c>
      <c r="P37" s="9">
        <v>45173</v>
      </c>
      <c r="Q37" s="8" t="s">
        <v>35</v>
      </c>
      <c r="R37" s="8" t="s">
        <v>36</v>
      </c>
      <c r="S37" s="8" t="s">
        <v>37</v>
      </c>
      <c r="T37" s="8"/>
      <c r="U37" s="8" t="s">
        <v>38</v>
      </c>
      <c r="V37" s="10">
        <v>178839.87</v>
      </c>
      <c r="W37" s="10">
        <v>77115.75</v>
      </c>
      <c r="X37" s="10">
        <v>71214.039999999994</v>
      </c>
      <c r="Y37" s="8">
        <v>0</v>
      </c>
      <c r="Z37" s="10">
        <v>30510.080000000002</v>
      </c>
    </row>
  </sheetData>
  <mergeCells count="1">
    <mergeCell ref="A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>AgEA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 Giancarlo</dc:creator>
  <cp:lastModifiedBy>Greco Giancarlo</cp:lastModifiedBy>
  <dcterms:created xsi:type="dcterms:W3CDTF">2023-09-18T06:44:25Z</dcterms:created>
  <dcterms:modified xsi:type="dcterms:W3CDTF">2023-09-18T06:44:26Z</dcterms:modified>
</cp:coreProperties>
</file>