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520/"/>
    </mc:Choice>
  </mc:AlternateContent>
  <xr:revisionPtr revIDLastSave="0" documentId="8_{B8F1EC7E-92ED-400B-B6E4-1D0B9694912B}" xr6:coauthVersionLast="46" xr6:coauthVersionMax="46" xr10:uidLastSave="{00000000-0000-0000-0000-000000000000}"/>
  <bookViews>
    <workbookView xWindow="-110" yWindow="-110" windowWidth="19420" windowHeight="10420" xr2:uid="{4BA77BE6-5E99-4863-9D72-545F2C9E5490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<sst xmlns="http://schemas.openxmlformats.org/spreadsheetml/2006/main" count="391" uniqueCount="90">
  <si>
    <t>Dettaglio Domande Pagabili Decreto 520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</si>
  <si>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</si>
  <si>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</si>
  <si>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</si>
  <si>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</si>
  <si>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</si>
  <si>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</si>
  <si>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</si>
  <si>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</si>
  <si>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</si>
  <si>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</si>
  <si>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</si>
  <si>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</si>
  <si>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</si>
  <si>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</si>
  <si>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</si>
  <si>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</si>
  <si>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</si>
  <si>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</si>
  <si>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</si>
  <si>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</si>
  <si>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</si>
  <si>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</si>
  <si>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</si>
  <si>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</si>
  <si>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</si>
  <si>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</si>
  <si>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</si>
  <si>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Nuova Programmazione</t>
  </si>
  <si>
    <t>In Liquidazione</t>
  </si>
  <si>
    <t>Saldo</t>
  </si>
  <si>
    <t>Co-Finanziato</t>
  </si>
  <si>
    <t>Ordinario</t>
  </si>
  <si>
    <t>CAA Coldiretti srl</t>
  </si>
  <si>
    <t>NO</t>
  </si>
  <si>
    <t>CAA CIA srl</t>
  </si>
  <si>
    <t>CAA LiberiAgricoltori srl già CAA AGCI srl</t>
  </si>
  <si>
    <t>Misure a Superficie</t>
  </si>
  <si>
    <t>MARCHE</t>
  </si>
  <si>
    <t>SERV. DEC. AGRICOLTURA E ALIMENTAZIONE - PESARO</t>
  </si>
  <si>
    <t>CAA LiberiAgricoltori - PESARO E URBINO - 002</t>
  </si>
  <si>
    <t>BANCI STEFANO</t>
  </si>
  <si>
    <t>AGEA.ASR.2022.0121991</t>
  </si>
  <si>
    <t>CAA LiberiAgricoltori - PESARO E URBINO - 001</t>
  </si>
  <si>
    <t>AGRARIA 1906 SNC DI PRETELLI FRANCESCO E DE ANGELI GIORGIA SOCIETA' AG</t>
  </si>
  <si>
    <t>Centro Assistenza Imprese Coldiretti Toscana Srl</t>
  </si>
  <si>
    <t>CAA Coldiretti - AREZZO - 008</t>
  </si>
  <si>
    <t>SANTINELLI DAVIDE</t>
  </si>
  <si>
    <t>CAA Coldiretti - PESARO E URBINO - 006</t>
  </si>
  <si>
    <t>PETRUCCI IRENE</t>
  </si>
  <si>
    <t>FERRI ANTONELLA</t>
  </si>
  <si>
    <t>CAA CIA - PESARO E URBINO - 002</t>
  </si>
  <si>
    <t>PASCUCCI MATTEO</t>
  </si>
  <si>
    <t>CAA CIA - PESARO E URBINO - 007</t>
  </si>
  <si>
    <t>PIERUCCI ADREANA</t>
  </si>
  <si>
    <t>CAA Coldiretti - PESARO E URBINO - 001</t>
  </si>
  <si>
    <t>PARLANI MASSIMO</t>
  </si>
  <si>
    <t>CAA Coldiretti - PESARO E URBINO - 010</t>
  </si>
  <si>
    <t>NOBERINI BERNARDO</t>
  </si>
  <si>
    <t>SERV. DEC. AGRICOLTURA E ALIM. - MACERATA</t>
  </si>
  <si>
    <t>CAA Coldiretti - MACERATA - 017</t>
  </si>
  <si>
    <t>PIEROZZI SANDRO</t>
  </si>
  <si>
    <t>SERV. DEC. AGRICOLTURA E ALIMENTAZIONE - ANCONA</t>
  </si>
  <si>
    <t>CAA Coldiretti - ANCONA - 005</t>
  </si>
  <si>
    <t>BLASI LUCIANA</t>
  </si>
  <si>
    <t>FEDE MAURIZIO</t>
  </si>
  <si>
    <t>CAA CIA - PESARO E URBINO - 008</t>
  </si>
  <si>
    <t>TOMASETTI SILVANA</t>
  </si>
  <si>
    <t>GNAGNI ASSUNTA</t>
  </si>
  <si>
    <t>CAA-CAF AGRI S.R.L.</t>
  </si>
  <si>
    <t>CAA CAF AGRI - MACERATA - 224</t>
  </si>
  <si>
    <t>BERNABEI DOMENICO</t>
  </si>
  <si>
    <t>CAA Coldiretti - ANCONA - 002</t>
  </si>
  <si>
    <t>MORRI MASSIMILIANO</t>
  </si>
  <si>
    <t>CAA CAF AGRI - ANCONA - 225</t>
  </si>
  <si>
    <t>SCUPPA GABRIELE</t>
  </si>
  <si>
    <t>AGEA.ASR.2022.0063040</t>
  </si>
  <si>
    <t>CAA Coldiretti - PESARO E URBINO - 013</t>
  </si>
  <si>
    <t>SOCIETA' AGRICOLA SAN MARTINO S.R.L.</t>
  </si>
  <si>
    <t>NARI ALBERTO</t>
  </si>
  <si>
    <t>SABBATINI DAVID</t>
  </si>
  <si>
    <t>CAA CIA - ANCONA - 005</t>
  </si>
  <si>
    <t>CAPPELLINI ENRICO</t>
  </si>
  <si>
    <t>CAA CIA - MACERATA - 001</t>
  </si>
  <si>
    <t>GIOVANNINI ROBERTO</t>
  </si>
  <si>
    <t>CAA Coldiretti - MACERATA - 009</t>
  </si>
  <si>
    <t>BOZZI AUGUSTO</t>
  </si>
  <si>
    <t>SPADONI EMANUELE</t>
  </si>
  <si>
    <t>PEVERINI MASSIMO</t>
  </si>
  <si>
    <t>BELARDINELLI CLAUDIO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</si>
</sst>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9B15-EAC9-473F-825A-876B646D0273}">
  <dimension ref="A1:Z29"/>
  <sheetViews>
    <sheetView showGridLines="0" tabSelected="1" workbookViewId="0">
      <selection activeCell="H33" sqref="H33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7.7265625" bestFit="1" customWidth="1"/>
    <col min="4" max="4" width="26.6328125" bestFit="1" customWidth="1"/>
    <col min="5" max="5" width="25" bestFit="1" customWidth="1"/>
    <col min="6" max="6" width="26.0898437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5429687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37</v>
      </c>
      <c r="C4" s="7" t="s">
        <v>38</v>
      </c>
      <c r="D4" s="7" t="s">
        <v>39</v>
      </c>
      <c r="E4" s="7" t="s">
        <v>36</v>
      </c>
      <c r="F4" s="7" t="s">
        <v>40</v>
      </c>
      <c r="G4" s="7">
        <v>2021</v>
      </c>
      <c r="H4" s="7" t="str">
        <f>CONCATENATE("14210826260")</f>
        <v>14210826260</v>
      </c>
      <c r="I4" s="7" t="s">
        <v>34</v>
      </c>
      <c r="J4" s="7" t="s">
        <v>28</v>
      </c>
      <c r="K4" s="7" t="str">
        <f>CONCATENATE("")</f>
        <v/>
      </c>
      <c r="L4" s="7" t="str">
        <f>CONCATENATE("13 13.1 4a")</f>
        <v>13 13.1 4a</v>
      </c>
      <c r="M4" s="7" t="str">
        <f>CONCATENATE("BNCSFN71B18L500V")</f>
        <v>BNCSFN71B18L500V</v>
      </c>
      <c r="N4" s="7" t="s">
        <v>41</v>
      </c>
      <c r="O4" s="7" t="s">
        <v>42</v>
      </c>
      <c r="P4" s="8">
        <v>44596</v>
      </c>
      <c r="Q4" s="7" t="s">
        <v>29</v>
      </c>
      <c r="R4" s="7" t="s">
        <v>30</v>
      </c>
      <c r="S4" s="7" t="s">
        <v>31</v>
      </c>
      <c r="T4" s="7"/>
      <c r="U4" s="7" t="s">
        <v>32</v>
      </c>
      <c r="V4" s="9">
        <v>1480.42</v>
      </c>
      <c r="W4" s="7">
        <v>638.36</v>
      </c>
      <c r="X4" s="7">
        <v>589.5</v>
      </c>
      <c r="Y4" s="7">
        <v>0</v>
      </c>
      <c r="Z4" s="7">
        <v>252.56</v>
      </c>
    </row>
    <row r="5" spans="1:26" ht="17.5" x14ac:dyDescent="0.35">
      <c r="A5" s="7" t="s">
        <v>27</v>
      </c>
      <c r="B5" s="7" t="s">
        <v>37</v>
      </c>
      <c r="C5" s="7" t="s">
        <v>38</v>
      </c>
      <c r="D5" s="7" t="s">
        <v>39</v>
      </c>
      <c r="E5" s="7" t="s">
        <v>36</v>
      </c>
      <c r="F5" s="7" t="s">
        <v>43</v>
      </c>
      <c r="G5" s="7">
        <v>2021</v>
      </c>
      <c r="H5" s="7" t="str">
        <f>CONCATENATE("14210293610")</f>
        <v>14210293610</v>
      </c>
      <c r="I5" s="7" t="s">
        <v>34</v>
      </c>
      <c r="J5" s="7" t="s">
        <v>28</v>
      </c>
      <c r="K5" s="7" t="str">
        <f>CONCATENATE("")</f>
        <v/>
      </c>
      <c r="L5" s="7" t="str">
        <f>CONCATENATE("13 13.1 4a")</f>
        <v>13 13.1 4a</v>
      </c>
      <c r="M5" s="7" t="str">
        <f>CONCATENATE("02707760415")</f>
        <v>02707760415</v>
      </c>
      <c r="N5" s="7" t="s">
        <v>44</v>
      </c>
      <c r="O5" s="7" t="s">
        <v>42</v>
      </c>
      <c r="P5" s="8">
        <v>44596</v>
      </c>
      <c r="Q5" s="7" t="s">
        <v>29</v>
      </c>
      <c r="R5" s="7" t="s">
        <v>30</v>
      </c>
      <c r="S5" s="7" t="s">
        <v>31</v>
      </c>
      <c r="T5" s="7"/>
      <c r="U5" s="7" t="s">
        <v>32</v>
      </c>
      <c r="V5" s="9">
        <v>3725.64</v>
      </c>
      <c r="W5" s="9">
        <v>1606.5</v>
      </c>
      <c r="X5" s="9">
        <v>1483.55</v>
      </c>
      <c r="Y5" s="7">
        <v>0</v>
      </c>
      <c r="Z5" s="7">
        <v>635.59</v>
      </c>
    </row>
    <row r="6" spans="1:26" x14ac:dyDescent="0.35">
      <c r="A6" s="7" t="s">
        <v>27</v>
      </c>
      <c r="B6" s="7" t="s">
        <v>37</v>
      </c>
      <c r="C6" s="7" t="s">
        <v>38</v>
      </c>
      <c r="D6" s="7" t="s">
        <v>39</v>
      </c>
      <c r="E6" s="7" t="s">
        <v>45</v>
      </c>
      <c r="F6" s="7" t="s">
        <v>46</v>
      </c>
      <c r="G6" s="7">
        <v>2021</v>
      </c>
      <c r="H6" s="7" t="str">
        <f>CONCATENATE("14210165909")</f>
        <v>14210165909</v>
      </c>
      <c r="I6" s="7" t="s">
        <v>34</v>
      </c>
      <c r="J6" s="7" t="s">
        <v>28</v>
      </c>
      <c r="K6" s="7" t="str">
        <f>CONCATENATE("")</f>
        <v/>
      </c>
      <c r="L6" s="7" t="str">
        <f>CONCATENATE("13 13.1 4a")</f>
        <v>13 13.1 4a</v>
      </c>
      <c r="M6" s="7" t="str">
        <f>CONCATENATE("SNTDVD00T11G479K")</f>
        <v>SNTDVD00T11G479K</v>
      </c>
      <c r="N6" s="7" t="s">
        <v>47</v>
      </c>
      <c r="O6" s="7" t="s">
        <v>42</v>
      </c>
      <c r="P6" s="8">
        <v>44596</v>
      </c>
      <c r="Q6" s="7" t="s">
        <v>29</v>
      </c>
      <c r="R6" s="7" t="s">
        <v>30</v>
      </c>
      <c r="S6" s="7" t="s">
        <v>31</v>
      </c>
      <c r="T6" s="7"/>
      <c r="U6" s="7" t="s">
        <v>32</v>
      </c>
      <c r="V6" s="9">
        <v>3077.36</v>
      </c>
      <c r="W6" s="9">
        <v>1326.96</v>
      </c>
      <c r="X6" s="9">
        <v>1225.4000000000001</v>
      </c>
      <c r="Y6" s="7">
        <v>0</v>
      </c>
      <c r="Z6" s="7">
        <v>525</v>
      </c>
    </row>
    <row r="7" spans="1:26" x14ac:dyDescent="0.35">
      <c r="A7" s="7" t="s">
        <v>27</v>
      </c>
      <c r="B7" s="7" t="s">
        <v>37</v>
      </c>
      <c r="C7" s="7" t="s">
        <v>38</v>
      </c>
      <c r="D7" s="7" t="s">
        <v>39</v>
      </c>
      <c r="E7" s="7" t="s">
        <v>33</v>
      </c>
      <c r="F7" s="7" t="s">
        <v>48</v>
      </c>
      <c r="G7" s="7">
        <v>2021</v>
      </c>
      <c r="H7" s="7" t="str">
        <f>CONCATENATE("14210786449")</f>
        <v>14210786449</v>
      </c>
      <c r="I7" s="7" t="s">
        <v>34</v>
      </c>
      <c r="J7" s="7" t="s">
        <v>28</v>
      </c>
      <c r="K7" s="7" t="str">
        <f>CONCATENATE("")</f>
        <v/>
      </c>
      <c r="L7" s="7" t="str">
        <f>CONCATENATE("13 13.1 4a")</f>
        <v>13 13.1 4a</v>
      </c>
      <c r="M7" s="7" t="str">
        <f>CONCATENATE("PTRRNI80C66L500P")</f>
        <v>PTRRNI80C66L500P</v>
      </c>
      <c r="N7" s="7" t="s">
        <v>49</v>
      </c>
      <c r="O7" s="7" t="s">
        <v>42</v>
      </c>
      <c r="P7" s="8">
        <v>44596</v>
      </c>
      <c r="Q7" s="7" t="s">
        <v>29</v>
      </c>
      <c r="R7" s="7" t="s">
        <v>30</v>
      </c>
      <c r="S7" s="7" t="s">
        <v>31</v>
      </c>
      <c r="T7" s="7"/>
      <c r="U7" s="7" t="s">
        <v>32</v>
      </c>
      <c r="V7" s="7">
        <v>584.12</v>
      </c>
      <c r="W7" s="7">
        <v>251.87</v>
      </c>
      <c r="X7" s="7">
        <v>232.6</v>
      </c>
      <c r="Y7" s="7">
        <v>0</v>
      </c>
      <c r="Z7" s="7">
        <v>99.65</v>
      </c>
    </row>
    <row r="8" spans="1:26" x14ac:dyDescent="0.35">
      <c r="A8" s="7" t="s">
        <v>27</v>
      </c>
      <c r="B8" s="7" t="s">
        <v>37</v>
      </c>
      <c r="C8" s="7" t="s">
        <v>38</v>
      </c>
      <c r="D8" s="7" t="s">
        <v>39</v>
      </c>
      <c r="E8" s="7" t="s">
        <v>36</v>
      </c>
      <c r="F8" s="7" t="s">
        <v>40</v>
      </c>
      <c r="G8" s="7">
        <v>2021</v>
      </c>
      <c r="H8" s="7" t="str">
        <f>CONCATENATE("14210504008")</f>
        <v>14210504008</v>
      </c>
      <c r="I8" s="7" t="s">
        <v>34</v>
      </c>
      <c r="J8" s="7" t="s">
        <v>28</v>
      </c>
      <c r="K8" s="7" t="str">
        <f>CONCATENATE("")</f>
        <v/>
      </c>
      <c r="L8" s="7" t="str">
        <f>CONCATENATE("13 13.1 4a")</f>
        <v>13 13.1 4a</v>
      </c>
      <c r="M8" s="7" t="str">
        <f>CONCATENATE("FRRNNL59E64F450S")</f>
        <v>FRRNNL59E64F450S</v>
      </c>
      <c r="N8" s="7" t="s">
        <v>50</v>
      </c>
      <c r="O8" s="7" t="s">
        <v>42</v>
      </c>
      <c r="P8" s="8">
        <v>44596</v>
      </c>
      <c r="Q8" s="7" t="s">
        <v>29</v>
      </c>
      <c r="R8" s="7" t="s">
        <v>30</v>
      </c>
      <c r="S8" s="7" t="s">
        <v>31</v>
      </c>
      <c r="T8" s="7"/>
      <c r="U8" s="7" t="s">
        <v>32</v>
      </c>
      <c r="V8" s="9">
        <v>2352.54</v>
      </c>
      <c r="W8" s="9">
        <v>1014.42</v>
      </c>
      <c r="X8" s="7">
        <v>936.78</v>
      </c>
      <c r="Y8" s="7">
        <v>0</v>
      </c>
      <c r="Z8" s="7">
        <v>401.34</v>
      </c>
    </row>
    <row r="9" spans="1:26" x14ac:dyDescent="0.35">
      <c r="A9" s="7" t="s">
        <v>27</v>
      </c>
      <c r="B9" s="7" t="s">
        <v>37</v>
      </c>
      <c r="C9" s="7" t="s">
        <v>38</v>
      </c>
      <c r="D9" s="7" t="s">
        <v>39</v>
      </c>
      <c r="E9" s="7" t="s">
        <v>35</v>
      </c>
      <c r="F9" s="7" t="s">
        <v>51</v>
      </c>
      <c r="G9" s="7">
        <v>2021</v>
      </c>
      <c r="H9" s="7" t="str">
        <f>CONCATENATE("14210506466")</f>
        <v>14210506466</v>
      </c>
      <c r="I9" s="7" t="s">
        <v>34</v>
      </c>
      <c r="J9" s="7" t="s">
        <v>28</v>
      </c>
      <c r="K9" s="7" t="str">
        <f>CONCATENATE("")</f>
        <v/>
      </c>
      <c r="L9" s="7" t="str">
        <f>CONCATENATE("13 13.1 4a")</f>
        <v>13 13.1 4a</v>
      </c>
      <c r="M9" s="7" t="str">
        <f>CONCATENATE("PSCMTT86M18L500D")</f>
        <v>PSCMTT86M18L500D</v>
      </c>
      <c r="N9" s="7" t="s">
        <v>52</v>
      </c>
      <c r="O9" s="7" t="s">
        <v>42</v>
      </c>
      <c r="P9" s="8">
        <v>44596</v>
      </c>
      <c r="Q9" s="7" t="s">
        <v>29</v>
      </c>
      <c r="R9" s="7" t="s">
        <v>30</v>
      </c>
      <c r="S9" s="7" t="s">
        <v>31</v>
      </c>
      <c r="T9" s="7"/>
      <c r="U9" s="7" t="s">
        <v>32</v>
      </c>
      <c r="V9" s="9">
        <v>1967.22</v>
      </c>
      <c r="W9" s="7">
        <v>848.27</v>
      </c>
      <c r="X9" s="7">
        <v>783.35</v>
      </c>
      <c r="Y9" s="7">
        <v>0</v>
      </c>
      <c r="Z9" s="7">
        <v>335.6</v>
      </c>
    </row>
    <row r="10" spans="1:26" x14ac:dyDescent="0.35">
      <c r="A10" s="7" t="s">
        <v>27</v>
      </c>
      <c r="B10" s="7" t="s">
        <v>37</v>
      </c>
      <c r="C10" s="7" t="s">
        <v>38</v>
      </c>
      <c r="D10" s="7" t="s">
        <v>39</v>
      </c>
      <c r="E10" s="7" t="s">
        <v>35</v>
      </c>
      <c r="F10" s="7" t="s">
        <v>53</v>
      </c>
      <c r="G10" s="7">
        <v>2021</v>
      </c>
      <c r="H10" s="7" t="str">
        <f>CONCATENATE("14210253002")</f>
        <v>14210253002</v>
      </c>
      <c r="I10" s="7" t="s">
        <v>34</v>
      </c>
      <c r="J10" s="7" t="s">
        <v>28</v>
      </c>
      <c r="K10" s="7" t="str">
        <f>CONCATENATE("")</f>
        <v/>
      </c>
      <c r="L10" s="7" t="str">
        <f>CONCATENATE("13 13.1 4a")</f>
        <v>13 13.1 4a</v>
      </c>
      <c r="M10" s="7" t="str">
        <f>CONCATENATE("PRCDRN54D45D808B")</f>
        <v>PRCDRN54D45D808B</v>
      </c>
      <c r="N10" s="7" t="s">
        <v>54</v>
      </c>
      <c r="O10" s="7" t="s">
        <v>42</v>
      </c>
      <c r="P10" s="8">
        <v>44596</v>
      </c>
      <c r="Q10" s="7" t="s">
        <v>29</v>
      </c>
      <c r="R10" s="7" t="s">
        <v>30</v>
      </c>
      <c r="S10" s="7" t="s">
        <v>31</v>
      </c>
      <c r="T10" s="7"/>
      <c r="U10" s="7" t="s">
        <v>32</v>
      </c>
      <c r="V10" s="7">
        <v>809.8</v>
      </c>
      <c r="W10" s="7">
        <v>349.19</v>
      </c>
      <c r="X10" s="7">
        <v>322.45999999999998</v>
      </c>
      <c r="Y10" s="7">
        <v>0</v>
      </c>
      <c r="Z10" s="7">
        <v>138.15</v>
      </c>
    </row>
    <row r="11" spans="1:26" x14ac:dyDescent="0.35">
      <c r="A11" s="7" t="s">
        <v>27</v>
      </c>
      <c r="B11" s="7" t="s">
        <v>37</v>
      </c>
      <c r="C11" s="7" t="s">
        <v>38</v>
      </c>
      <c r="D11" s="7" t="s">
        <v>39</v>
      </c>
      <c r="E11" s="7" t="s">
        <v>33</v>
      </c>
      <c r="F11" s="7" t="s">
        <v>55</v>
      </c>
      <c r="G11" s="7">
        <v>2021</v>
      </c>
      <c r="H11" s="7" t="str">
        <f>CONCATENATE("14210513124")</f>
        <v>14210513124</v>
      </c>
      <c r="I11" s="7" t="s">
        <v>34</v>
      </c>
      <c r="J11" s="7" t="s">
        <v>28</v>
      </c>
      <c r="K11" s="7" t="str">
        <f>CONCATENATE("")</f>
        <v/>
      </c>
      <c r="L11" s="7" t="str">
        <f>CONCATENATE("13 13.1 4a")</f>
        <v>13 13.1 4a</v>
      </c>
      <c r="M11" s="7" t="str">
        <f>CONCATENATE("PRLMSM66C01A327I")</f>
        <v>PRLMSM66C01A327I</v>
      </c>
      <c r="N11" s="7" t="s">
        <v>56</v>
      </c>
      <c r="O11" s="7" t="s">
        <v>42</v>
      </c>
      <c r="P11" s="8">
        <v>44596</v>
      </c>
      <c r="Q11" s="7" t="s">
        <v>29</v>
      </c>
      <c r="R11" s="7" t="s">
        <v>30</v>
      </c>
      <c r="S11" s="7" t="s">
        <v>31</v>
      </c>
      <c r="T11" s="7"/>
      <c r="U11" s="7" t="s">
        <v>32</v>
      </c>
      <c r="V11" s="9">
        <v>1691.62</v>
      </c>
      <c r="W11" s="7">
        <v>729.43</v>
      </c>
      <c r="X11" s="7">
        <v>673.6</v>
      </c>
      <c r="Y11" s="7">
        <v>0</v>
      </c>
      <c r="Z11" s="7">
        <v>288.58999999999997</v>
      </c>
    </row>
    <row r="12" spans="1:26" x14ac:dyDescent="0.35">
      <c r="A12" s="7" t="s">
        <v>27</v>
      </c>
      <c r="B12" s="7" t="s">
        <v>37</v>
      </c>
      <c r="C12" s="7" t="s">
        <v>38</v>
      </c>
      <c r="D12" s="7" t="s">
        <v>39</v>
      </c>
      <c r="E12" s="7" t="s">
        <v>33</v>
      </c>
      <c r="F12" s="7" t="s">
        <v>57</v>
      </c>
      <c r="G12" s="7">
        <v>2021</v>
      </c>
      <c r="H12" s="7" t="str">
        <f>CONCATENATE("14210021466")</f>
        <v>14210021466</v>
      </c>
      <c r="I12" s="7" t="s">
        <v>34</v>
      </c>
      <c r="J12" s="7" t="s">
        <v>28</v>
      </c>
      <c r="K12" s="7" t="str">
        <f>CONCATENATE("")</f>
        <v/>
      </c>
      <c r="L12" s="7" t="str">
        <f>CONCATENATE("13 13.1 4a")</f>
        <v>13 13.1 4a</v>
      </c>
      <c r="M12" s="7" t="str">
        <f>CONCATENATE("NBRBNR64H18G337A")</f>
        <v>NBRBNR64H18G337A</v>
      </c>
      <c r="N12" s="7" t="s">
        <v>58</v>
      </c>
      <c r="O12" s="7" t="s">
        <v>42</v>
      </c>
      <c r="P12" s="8">
        <v>44596</v>
      </c>
      <c r="Q12" s="7" t="s">
        <v>29</v>
      </c>
      <c r="R12" s="7" t="s">
        <v>30</v>
      </c>
      <c r="S12" s="7" t="s">
        <v>31</v>
      </c>
      <c r="T12" s="7"/>
      <c r="U12" s="7" t="s">
        <v>32</v>
      </c>
      <c r="V12" s="7">
        <v>625.82000000000005</v>
      </c>
      <c r="W12" s="7">
        <v>269.85000000000002</v>
      </c>
      <c r="X12" s="7">
        <v>249.2</v>
      </c>
      <c r="Y12" s="7">
        <v>0</v>
      </c>
      <c r="Z12" s="7">
        <v>106.77</v>
      </c>
    </row>
    <row r="13" spans="1:26" x14ac:dyDescent="0.35">
      <c r="A13" s="7" t="s">
        <v>27</v>
      </c>
      <c r="B13" s="7" t="s">
        <v>37</v>
      </c>
      <c r="C13" s="7" t="s">
        <v>38</v>
      </c>
      <c r="D13" s="7" t="s">
        <v>59</v>
      </c>
      <c r="E13" s="7" t="s">
        <v>33</v>
      </c>
      <c r="F13" s="7" t="s">
        <v>60</v>
      </c>
      <c r="G13" s="7">
        <v>2021</v>
      </c>
      <c r="H13" s="7" t="str">
        <f>CONCATENATE("14210187523")</f>
        <v>14210187523</v>
      </c>
      <c r="I13" s="7" t="s">
        <v>34</v>
      </c>
      <c r="J13" s="7" t="s">
        <v>28</v>
      </c>
      <c r="K13" s="7" t="str">
        <f>CONCATENATE("")</f>
        <v/>
      </c>
      <c r="L13" s="7" t="str">
        <f>CONCATENATE("13 13.1 4a")</f>
        <v>13 13.1 4a</v>
      </c>
      <c r="M13" s="7" t="str">
        <f>CONCATENATE("PRZSDR67E02B474R")</f>
        <v>PRZSDR67E02B474R</v>
      </c>
      <c r="N13" s="7" t="s">
        <v>61</v>
      </c>
      <c r="O13" s="7" t="s">
        <v>42</v>
      </c>
      <c r="P13" s="8">
        <v>44596</v>
      </c>
      <c r="Q13" s="7" t="s">
        <v>29</v>
      </c>
      <c r="R13" s="7" t="s">
        <v>30</v>
      </c>
      <c r="S13" s="7" t="s">
        <v>31</v>
      </c>
      <c r="T13" s="7"/>
      <c r="U13" s="7" t="s">
        <v>32</v>
      </c>
      <c r="V13" s="7">
        <v>743.66</v>
      </c>
      <c r="W13" s="7">
        <v>320.67</v>
      </c>
      <c r="X13" s="7">
        <v>296.13</v>
      </c>
      <c r="Y13" s="7">
        <v>0</v>
      </c>
      <c r="Z13" s="7">
        <v>126.86</v>
      </c>
    </row>
    <row r="14" spans="1:26" x14ac:dyDescent="0.35">
      <c r="A14" s="7" t="s">
        <v>27</v>
      </c>
      <c r="B14" s="7" t="s">
        <v>37</v>
      </c>
      <c r="C14" s="7" t="s">
        <v>38</v>
      </c>
      <c r="D14" s="7" t="s">
        <v>62</v>
      </c>
      <c r="E14" s="7" t="s">
        <v>33</v>
      </c>
      <c r="F14" s="7" t="s">
        <v>63</v>
      </c>
      <c r="G14" s="7">
        <v>2021</v>
      </c>
      <c r="H14" s="7" t="str">
        <f>CONCATENATE("14210464336")</f>
        <v>14210464336</v>
      </c>
      <c r="I14" s="7" t="s">
        <v>34</v>
      </c>
      <c r="J14" s="7" t="s">
        <v>28</v>
      </c>
      <c r="K14" s="7" t="str">
        <f>CONCATENATE("")</f>
        <v/>
      </c>
      <c r="L14" s="7" t="str">
        <f>CONCATENATE("13 13.1 4a")</f>
        <v>13 13.1 4a</v>
      </c>
      <c r="M14" s="7" t="str">
        <f>CONCATENATE("BLSLCN69E55I461W")</f>
        <v>BLSLCN69E55I461W</v>
      </c>
      <c r="N14" s="7" t="s">
        <v>64</v>
      </c>
      <c r="O14" s="7" t="s">
        <v>42</v>
      </c>
      <c r="P14" s="8">
        <v>44596</v>
      </c>
      <c r="Q14" s="7" t="s">
        <v>29</v>
      </c>
      <c r="R14" s="7" t="s">
        <v>30</v>
      </c>
      <c r="S14" s="7" t="s">
        <v>31</v>
      </c>
      <c r="T14" s="7"/>
      <c r="U14" s="7" t="s">
        <v>32</v>
      </c>
      <c r="V14" s="9">
        <v>5415.28</v>
      </c>
      <c r="W14" s="9">
        <v>2335.0700000000002</v>
      </c>
      <c r="X14" s="9">
        <v>2156.36</v>
      </c>
      <c r="Y14" s="7">
        <v>0</v>
      </c>
      <c r="Z14" s="7">
        <v>923.85</v>
      </c>
    </row>
    <row r="15" spans="1:26" ht="17.5" x14ac:dyDescent="0.35">
      <c r="A15" s="7" t="s">
        <v>27</v>
      </c>
      <c r="B15" s="7" t="s">
        <v>37</v>
      </c>
      <c r="C15" s="7" t="s">
        <v>38</v>
      </c>
      <c r="D15" s="7" t="s">
        <v>59</v>
      </c>
      <c r="E15" s="7" t="s">
        <v>33</v>
      </c>
      <c r="F15" s="7" t="s">
        <v>60</v>
      </c>
      <c r="G15" s="7">
        <v>2021</v>
      </c>
      <c r="H15" s="7" t="str">
        <f>CONCATENATE("14210049988")</f>
        <v>14210049988</v>
      </c>
      <c r="I15" s="7" t="s">
        <v>34</v>
      </c>
      <c r="J15" s="7" t="s">
        <v>28</v>
      </c>
      <c r="K15" s="7" t="str">
        <f>CONCATENATE("")</f>
        <v/>
      </c>
      <c r="L15" s="7" t="str">
        <f>CONCATENATE("13 13.1 4a")</f>
        <v>13 13.1 4a</v>
      </c>
      <c r="M15" s="7" t="str">
        <f>CONCATENATE("FDEMRZ57M17D564B")</f>
        <v>FDEMRZ57M17D564B</v>
      </c>
      <c r="N15" s="7" t="s">
        <v>65</v>
      </c>
      <c r="O15" s="7" t="s">
        <v>42</v>
      </c>
      <c r="P15" s="8">
        <v>44596</v>
      </c>
      <c r="Q15" s="7" t="s">
        <v>29</v>
      </c>
      <c r="R15" s="7" t="s">
        <v>30</v>
      </c>
      <c r="S15" s="7" t="s">
        <v>31</v>
      </c>
      <c r="T15" s="7"/>
      <c r="U15" s="7" t="s">
        <v>32</v>
      </c>
      <c r="V15" s="9">
        <v>2856.42</v>
      </c>
      <c r="W15" s="9">
        <v>1231.69</v>
      </c>
      <c r="X15" s="9">
        <v>1137.43</v>
      </c>
      <c r="Y15" s="7">
        <v>0</v>
      </c>
      <c r="Z15" s="7">
        <v>487.3</v>
      </c>
    </row>
    <row r="16" spans="1:26" x14ac:dyDescent="0.35">
      <c r="A16" s="7" t="s">
        <v>27</v>
      </c>
      <c r="B16" s="7" t="s">
        <v>37</v>
      </c>
      <c r="C16" s="7" t="s">
        <v>38</v>
      </c>
      <c r="D16" s="7" t="s">
        <v>39</v>
      </c>
      <c r="E16" s="7" t="s">
        <v>35</v>
      </c>
      <c r="F16" s="7" t="s">
        <v>66</v>
      </c>
      <c r="G16" s="7">
        <v>2021</v>
      </c>
      <c r="H16" s="7" t="str">
        <f>CONCATENATE("14210941143")</f>
        <v>14210941143</v>
      </c>
      <c r="I16" s="7" t="s">
        <v>34</v>
      </c>
      <c r="J16" s="7" t="s">
        <v>28</v>
      </c>
      <c r="K16" s="7" t="str">
        <f>CONCATENATE("")</f>
        <v/>
      </c>
      <c r="L16" s="7" t="str">
        <f>CONCATENATE("13 13.1 4a")</f>
        <v>13 13.1 4a</v>
      </c>
      <c r="M16" s="7" t="str">
        <f>CONCATENATE("TMSSVN62E49I460Y")</f>
        <v>TMSSVN62E49I460Y</v>
      </c>
      <c r="N16" s="7" t="s">
        <v>67</v>
      </c>
      <c r="O16" s="7" t="s">
        <v>42</v>
      </c>
      <c r="P16" s="8">
        <v>44596</v>
      </c>
      <c r="Q16" s="7" t="s">
        <v>29</v>
      </c>
      <c r="R16" s="7" t="s">
        <v>30</v>
      </c>
      <c r="S16" s="7" t="s">
        <v>31</v>
      </c>
      <c r="T16" s="7"/>
      <c r="U16" s="7" t="s">
        <v>32</v>
      </c>
      <c r="V16" s="9">
        <v>4793.38</v>
      </c>
      <c r="W16" s="9">
        <v>2066.91</v>
      </c>
      <c r="X16" s="9">
        <v>1908.72</v>
      </c>
      <c r="Y16" s="7">
        <v>0</v>
      </c>
      <c r="Z16" s="7">
        <v>817.75</v>
      </c>
    </row>
    <row r="17" spans="1:26" x14ac:dyDescent="0.35">
      <c r="A17" s="7" t="s">
        <v>27</v>
      </c>
      <c r="B17" s="7" t="s">
        <v>37</v>
      </c>
      <c r="C17" s="7" t="s">
        <v>38</v>
      </c>
      <c r="D17" s="7" t="s">
        <v>39</v>
      </c>
      <c r="E17" s="7" t="s">
        <v>35</v>
      </c>
      <c r="F17" s="7" t="s">
        <v>53</v>
      </c>
      <c r="G17" s="7">
        <v>2021</v>
      </c>
      <c r="H17" s="7" t="str">
        <f>CONCATENATE("14210952561")</f>
        <v>14210952561</v>
      </c>
      <c r="I17" s="7" t="s">
        <v>34</v>
      </c>
      <c r="J17" s="7" t="s">
        <v>28</v>
      </c>
      <c r="K17" s="7" t="str">
        <f>CONCATENATE("")</f>
        <v/>
      </c>
      <c r="L17" s="7" t="str">
        <f>CONCATENATE("13 13.1 4a")</f>
        <v>13 13.1 4a</v>
      </c>
      <c r="M17" s="7" t="str">
        <f>CONCATENATE("GNGSNT60A61E256V")</f>
        <v>GNGSNT60A61E256V</v>
      </c>
      <c r="N17" s="7" t="s">
        <v>68</v>
      </c>
      <c r="O17" s="7" t="s">
        <v>42</v>
      </c>
      <c r="P17" s="8">
        <v>44596</v>
      </c>
      <c r="Q17" s="7" t="s">
        <v>29</v>
      </c>
      <c r="R17" s="7" t="s">
        <v>30</v>
      </c>
      <c r="S17" s="7" t="s">
        <v>31</v>
      </c>
      <c r="T17" s="7"/>
      <c r="U17" s="7" t="s">
        <v>32</v>
      </c>
      <c r="V17" s="9">
        <v>1118.4000000000001</v>
      </c>
      <c r="W17" s="7">
        <v>482.25</v>
      </c>
      <c r="X17" s="7">
        <v>445.35</v>
      </c>
      <c r="Y17" s="7">
        <v>0</v>
      </c>
      <c r="Z17" s="7">
        <v>190.8</v>
      </c>
    </row>
    <row r="18" spans="1:26" x14ac:dyDescent="0.35">
      <c r="A18" s="7" t="s">
        <v>27</v>
      </c>
      <c r="B18" s="7" t="s">
        <v>37</v>
      </c>
      <c r="C18" s="7" t="s">
        <v>38</v>
      </c>
      <c r="D18" s="7" t="s">
        <v>59</v>
      </c>
      <c r="E18" s="7" t="s">
        <v>69</v>
      </c>
      <c r="F18" s="7" t="s">
        <v>70</v>
      </c>
      <c r="G18" s="7">
        <v>2021</v>
      </c>
      <c r="H18" s="7" t="str">
        <f>CONCATENATE("14211082087")</f>
        <v>14211082087</v>
      </c>
      <c r="I18" s="7" t="s">
        <v>34</v>
      </c>
      <c r="J18" s="7" t="s">
        <v>28</v>
      </c>
      <c r="K18" s="7" t="str">
        <f>CONCATENATE("")</f>
        <v/>
      </c>
      <c r="L18" s="7" t="str">
        <f>CONCATENATE("13 13.1 4a")</f>
        <v>13 13.1 4a</v>
      </c>
      <c r="M18" s="7" t="str">
        <f>CONCATENATE("BRNDNC56A13I651O")</f>
        <v>BRNDNC56A13I651O</v>
      </c>
      <c r="N18" s="7" t="s">
        <v>71</v>
      </c>
      <c r="O18" s="7" t="s">
        <v>42</v>
      </c>
      <c r="P18" s="8">
        <v>44596</v>
      </c>
      <c r="Q18" s="7" t="s">
        <v>29</v>
      </c>
      <c r="R18" s="7" t="s">
        <v>30</v>
      </c>
      <c r="S18" s="7" t="s">
        <v>31</v>
      </c>
      <c r="T18" s="7"/>
      <c r="U18" s="7" t="s">
        <v>32</v>
      </c>
      <c r="V18" s="7">
        <v>857.98</v>
      </c>
      <c r="W18" s="7">
        <v>369.96</v>
      </c>
      <c r="X18" s="7">
        <v>341.65</v>
      </c>
      <c r="Y18" s="7">
        <v>0</v>
      </c>
      <c r="Z18" s="7">
        <v>146.37</v>
      </c>
    </row>
    <row r="19" spans="1:26" ht="17.5" x14ac:dyDescent="0.35">
      <c r="A19" s="7" t="s">
        <v>27</v>
      </c>
      <c r="B19" s="7" t="s">
        <v>37</v>
      </c>
      <c r="C19" s="7" t="s">
        <v>38</v>
      </c>
      <c r="D19" s="7" t="s">
        <v>62</v>
      </c>
      <c r="E19" s="7" t="s">
        <v>33</v>
      </c>
      <c r="F19" s="7" t="s">
        <v>72</v>
      </c>
      <c r="G19" s="7">
        <v>2021</v>
      </c>
      <c r="H19" s="7" t="str">
        <f>CONCATENATE("14210803772")</f>
        <v>14210803772</v>
      </c>
      <c r="I19" s="7" t="s">
        <v>34</v>
      </c>
      <c r="J19" s="7" t="s">
        <v>28</v>
      </c>
      <c r="K19" s="7" t="str">
        <f>CONCATENATE("")</f>
        <v/>
      </c>
      <c r="L19" s="7" t="str">
        <f>CONCATENATE("13 13.1 4a")</f>
        <v>13 13.1 4a</v>
      </c>
      <c r="M19" s="7" t="str">
        <f>CONCATENATE("MRRMSM70M02D451G")</f>
        <v>MRRMSM70M02D451G</v>
      </c>
      <c r="N19" s="7" t="s">
        <v>73</v>
      </c>
      <c r="O19" s="7" t="s">
        <v>42</v>
      </c>
      <c r="P19" s="8">
        <v>44596</v>
      </c>
      <c r="Q19" s="7" t="s">
        <v>29</v>
      </c>
      <c r="R19" s="7" t="s">
        <v>30</v>
      </c>
      <c r="S19" s="7" t="s">
        <v>31</v>
      </c>
      <c r="T19" s="7"/>
      <c r="U19" s="7" t="s">
        <v>32</v>
      </c>
      <c r="V19" s="9">
        <v>8968.2000000000007</v>
      </c>
      <c r="W19" s="9">
        <v>3867.09</v>
      </c>
      <c r="X19" s="9">
        <v>3571.14</v>
      </c>
      <c r="Y19" s="7">
        <v>0</v>
      </c>
      <c r="Z19" s="9">
        <v>1529.97</v>
      </c>
    </row>
    <row r="20" spans="1:26" x14ac:dyDescent="0.35">
      <c r="A20" s="7" t="s">
        <v>27</v>
      </c>
      <c r="B20" s="7" t="s">
        <v>37</v>
      </c>
      <c r="C20" s="7" t="s">
        <v>38</v>
      </c>
      <c r="D20" s="7" t="s">
        <v>59</v>
      </c>
      <c r="E20" s="7" t="s">
        <v>69</v>
      </c>
      <c r="F20" s="7" t="s">
        <v>74</v>
      </c>
      <c r="G20" s="7">
        <v>2021</v>
      </c>
      <c r="H20" s="7" t="str">
        <f>CONCATENATE("14240313966")</f>
        <v>14240313966</v>
      </c>
      <c r="I20" s="7" t="s">
        <v>34</v>
      </c>
      <c r="J20" s="7" t="s">
        <v>28</v>
      </c>
      <c r="K20" s="7" t="str">
        <f>CONCATENATE("")</f>
        <v/>
      </c>
      <c r="L20" s="7" t="str">
        <f>CONCATENATE("10 10.1 4a")</f>
        <v>10 10.1 4a</v>
      </c>
      <c r="M20" s="7" t="str">
        <f>CONCATENATE("SCPGRL86D14E388S")</f>
        <v>SCPGRL86D14E388S</v>
      </c>
      <c r="N20" s="7" t="s">
        <v>75</v>
      </c>
      <c r="O20" s="7" t="s">
        <v>76</v>
      </c>
      <c r="P20" s="8">
        <v>44596</v>
      </c>
      <c r="Q20" s="7" t="s">
        <v>29</v>
      </c>
      <c r="R20" s="7" t="s">
        <v>30</v>
      </c>
      <c r="S20" s="7" t="s">
        <v>31</v>
      </c>
      <c r="T20" s="7"/>
      <c r="U20" s="7" t="s">
        <v>32</v>
      </c>
      <c r="V20" s="7">
        <v>933.42</v>
      </c>
      <c r="W20" s="7">
        <v>402.49</v>
      </c>
      <c r="X20" s="7">
        <v>371.69</v>
      </c>
      <c r="Y20" s="7">
        <v>0</v>
      </c>
      <c r="Z20" s="7">
        <v>159.24</v>
      </c>
    </row>
    <row r="21" spans="1:26" x14ac:dyDescent="0.35">
      <c r="A21" s="7" t="s">
        <v>27</v>
      </c>
      <c r="B21" s="7" t="s">
        <v>37</v>
      </c>
      <c r="C21" s="7" t="s">
        <v>38</v>
      </c>
      <c r="D21" s="7" t="s">
        <v>39</v>
      </c>
      <c r="E21" s="7" t="s">
        <v>33</v>
      </c>
      <c r="F21" s="7" t="s">
        <v>77</v>
      </c>
      <c r="G21" s="7">
        <v>2021</v>
      </c>
      <c r="H21" s="7" t="str">
        <f>CONCATENATE("14210180312")</f>
        <v>14210180312</v>
      </c>
      <c r="I21" s="7" t="s">
        <v>34</v>
      </c>
      <c r="J21" s="7" t="s">
        <v>28</v>
      </c>
      <c r="K21" s="7" t="str">
        <f>CONCATENATE("")</f>
        <v/>
      </c>
      <c r="L21" s="7" t="str">
        <f>CONCATENATE("13 13.1 4a")</f>
        <v>13 13.1 4a</v>
      </c>
      <c r="M21" s="7" t="str">
        <f>CONCATENATE("02414200416")</f>
        <v>02414200416</v>
      </c>
      <c r="N21" s="7" t="s">
        <v>78</v>
      </c>
      <c r="O21" s="7" t="s">
        <v>42</v>
      </c>
      <c r="P21" s="8">
        <v>44596</v>
      </c>
      <c r="Q21" s="7" t="s">
        <v>29</v>
      </c>
      <c r="R21" s="7" t="s">
        <v>30</v>
      </c>
      <c r="S21" s="7" t="s">
        <v>31</v>
      </c>
      <c r="T21" s="7"/>
      <c r="U21" s="7" t="s">
        <v>32</v>
      </c>
      <c r="V21" s="9">
        <v>6971.29</v>
      </c>
      <c r="W21" s="9">
        <v>3006.02</v>
      </c>
      <c r="X21" s="9">
        <v>2775.97</v>
      </c>
      <c r="Y21" s="7">
        <v>0</v>
      </c>
      <c r="Z21" s="9">
        <v>1189.3</v>
      </c>
    </row>
    <row r="22" spans="1:26" x14ac:dyDescent="0.35">
      <c r="A22" s="7" t="s">
        <v>27</v>
      </c>
      <c r="B22" s="7" t="s">
        <v>37</v>
      </c>
      <c r="C22" s="7" t="s">
        <v>38</v>
      </c>
      <c r="D22" s="7" t="s">
        <v>39</v>
      </c>
      <c r="E22" s="7" t="s">
        <v>33</v>
      </c>
      <c r="F22" s="7" t="s">
        <v>55</v>
      </c>
      <c r="G22" s="7">
        <v>2021</v>
      </c>
      <c r="H22" s="7" t="str">
        <f>CONCATENATE("14210785342")</f>
        <v>14210785342</v>
      </c>
      <c r="I22" s="7" t="s">
        <v>34</v>
      </c>
      <c r="J22" s="7" t="s">
        <v>28</v>
      </c>
      <c r="K22" s="7" t="str">
        <f>CONCATENATE("")</f>
        <v/>
      </c>
      <c r="L22" s="7" t="str">
        <f>CONCATENATE("13 13.1 4a")</f>
        <v>13 13.1 4a</v>
      </c>
      <c r="M22" s="7" t="str">
        <f>CONCATENATE("NRALRT59M07L498Z")</f>
        <v>NRALRT59M07L498Z</v>
      </c>
      <c r="N22" s="7" t="s">
        <v>79</v>
      </c>
      <c r="O22" s="7" t="s">
        <v>42</v>
      </c>
      <c r="P22" s="8">
        <v>44596</v>
      </c>
      <c r="Q22" s="7" t="s">
        <v>29</v>
      </c>
      <c r="R22" s="7" t="s">
        <v>30</v>
      </c>
      <c r="S22" s="7" t="s">
        <v>31</v>
      </c>
      <c r="T22" s="7"/>
      <c r="U22" s="7" t="s">
        <v>32</v>
      </c>
      <c r="V22" s="9">
        <v>2266.06</v>
      </c>
      <c r="W22" s="7">
        <v>977.13</v>
      </c>
      <c r="X22" s="7">
        <v>902.35</v>
      </c>
      <c r="Y22" s="7">
        <v>0</v>
      </c>
      <c r="Z22" s="7">
        <v>386.58</v>
      </c>
    </row>
    <row r="23" spans="1:26" x14ac:dyDescent="0.35">
      <c r="A23" s="7" t="s">
        <v>27</v>
      </c>
      <c r="B23" s="7" t="s">
        <v>37</v>
      </c>
      <c r="C23" s="7" t="s">
        <v>38</v>
      </c>
      <c r="D23" s="7" t="s">
        <v>39</v>
      </c>
      <c r="E23" s="7" t="s">
        <v>33</v>
      </c>
      <c r="F23" s="7" t="s">
        <v>55</v>
      </c>
      <c r="G23" s="7">
        <v>2021</v>
      </c>
      <c r="H23" s="7" t="str">
        <f>CONCATENATE("14211089199")</f>
        <v>14211089199</v>
      </c>
      <c r="I23" s="7" t="s">
        <v>34</v>
      </c>
      <c r="J23" s="7" t="s">
        <v>28</v>
      </c>
      <c r="K23" s="7" t="str">
        <f>CONCATENATE("")</f>
        <v/>
      </c>
      <c r="L23" s="7" t="str">
        <f>CONCATENATE("13 13.1 4a")</f>
        <v>13 13.1 4a</v>
      </c>
      <c r="M23" s="7" t="str">
        <f>CONCATENATE("SBBDVD76E01B352B")</f>
        <v>SBBDVD76E01B352B</v>
      </c>
      <c r="N23" s="7" t="s">
        <v>80</v>
      </c>
      <c r="O23" s="7" t="s">
        <v>42</v>
      </c>
      <c r="P23" s="8">
        <v>44596</v>
      </c>
      <c r="Q23" s="7" t="s">
        <v>29</v>
      </c>
      <c r="R23" s="7" t="s">
        <v>30</v>
      </c>
      <c r="S23" s="7" t="s">
        <v>31</v>
      </c>
      <c r="T23" s="7"/>
      <c r="U23" s="7" t="s">
        <v>32</v>
      </c>
      <c r="V23" s="9">
        <v>1225.4000000000001</v>
      </c>
      <c r="W23" s="7">
        <v>528.39</v>
      </c>
      <c r="X23" s="7">
        <v>487.95</v>
      </c>
      <c r="Y23" s="7">
        <v>0</v>
      </c>
      <c r="Z23" s="7">
        <v>209.06</v>
      </c>
    </row>
    <row r="24" spans="1:26" x14ac:dyDescent="0.35">
      <c r="A24" s="7" t="s">
        <v>27</v>
      </c>
      <c r="B24" s="7" t="s">
        <v>37</v>
      </c>
      <c r="C24" s="7" t="s">
        <v>38</v>
      </c>
      <c r="D24" s="7" t="s">
        <v>62</v>
      </c>
      <c r="E24" s="7" t="s">
        <v>35</v>
      </c>
      <c r="F24" s="7" t="s">
        <v>81</v>
      </c>
      <c r="G24" s="7">
        <v>2021</v>
      </c>
      <c r="H24" s="7" t="str">
        <f>CONCATENATE("14210269651")</f>
        <v>14210269651</v>
      </c>
      <c r="I24" s="7" t="s">
        <v>34</v>
      </c>
      <c r="J24" s="7" t="s">
        <v>28</v>
      </c>
      <c r="K24" s="7" t="str">
        <f>CONCATENATE("")</f>
        <v/>
      </c>
      <c r="L24" s="7" t="str">
        <f>CONCATENATE("13 13.1 4a")</f>
        <v>13 13.1 4a</v>
      </c>
      <c r="M24" s="7" t="str">
        <f>CONCATENATE("CPPNRC73P28I461J")</f>
        <v>CPPNRC73P28I461J</v>
      </c>
      <c r="N24" s="7" t="s">
        <v>82</v>
      </c>
      <c r="O24" s="7" t="s">
        <v>42</v>
      </c>
      <c r="P24" s="8">
        <v>44596</v>
      </c>
      <c r="Q24" s="7" t="s">
        <v>29</v>
      </c>
      <c r="R24" s="7" t="s">
        <v>30</v>
      </c>
      <c r="S24" s="7" t="s">
        <v>31</v>
      </c>
      <c r="T24" s="7"/>
      <c r="U24" s="7" t="s">
        <v>32</v>
      </c>
      <c r="V24" s="9">
        <v>4761.08</v>
      </c>
      <c r="W24" s="9">
        <v>2052.98</v>
      </c>
      <c r="X24" s="9">
        <v>1895.86</v>
      </c>
      <c r="Y24" s="7">
        <v>0</v>
      </c>
      <c r="Z24" s="7">
        <v>812.24</v>
      </c>
    </row>
    <row r="25" spans="1:26" x14ac:dyDescent="0.35">
      <c r="A25" s="7" t="s">
        <v>27</v>
      </c>
      <c r="B25" s="7" t="s">
        <v>37</v>
      </c>
      <c r="C25" s="7" t="s">
        <v>38</v>
      </c>
      <c r="D25" s="7" t="s">
        <v>59</v>
      </c>
      <c r="E25" s="7" t="s">
        <v>35</v>
      </c>
      <c r="F25" s="7" t="s">
        <v>83</v>
      </c>
      <c r="G25" s="7">
        <v>2018</v>
      </c>
      <c r="H25" s="7" t="str">
        <f>CONCATENATE("84210144089")</f>
        <v>84210144089</v>
      </c>
      <c r="I25" s="7" t="s">
        <v>34</v>
      </c>
      <c r="J25" s="7" t="s">
        <v>28</v>
      </c>
      <c r="K25" s="7" t="str">
        <f>CONCATENATE("")</f>
        <v/>
      </c>
      <c r="L25" s="7" t="str">
        <f>CONCATENATE("13 13.1 4a")</f>
        <v>13 13.1 4a</v>
      </c>
      <c r="M25" s="7" t="str">
        <f>CONCATENATE("GVNRRT70M05B474S")</f>
        <v>GVNRRT70M05B474S</v>
      </c>
      <c r="N25" s="7" t="s">
        <v>84</v>
      </c>
      <c r="O25" s="7" t="s">
        <v>42</v>
      </c>
      <c r="P25" s="8">
        <v>44596</v>
      </c>
      <c r="Q25" s="7" t="s">
        <v>29</v>
      </c>
      <c r="R25" s="7" t="s">
        <v>30</v>
      </c>
      <c r="S25" s="7" t="s">
        <v>31</v>
      </c>
      <c r="T25" s="7"/>
      <c r="U25" s="7" t="s">
        <v>32</v>
      </c>
      <c r="V25" s="7">
        <v>515.4</v>
      </c>
      <c r="W25" s="7">
        <v>222.24</v>
      </c>
      <c r="X25" s="7">
        <v>205.23</v>
      </c>
      <c r="Y25" s="7">
        <v>0</v>
      </c>
      <c r="Z25" s="7">
        <v>87.93</v>
      </c>
    </row>
    <row r="26" spans="1:26" x14ac:dyDescent="0.35">
      <c r="A26" s="7" t="s">
        <v>27</v>
      </c>
      <c r="B26" s="7" t="s">
        <v>37</v>
      </c>
      <c r="C26" s="7" t="s">
        <v>38</v>
      </c>
      <c r="D26" s="7" t="s">
        <v>59</v>
      </c>
      <c r="E26" s="7" t="s">
        <v>33</v>
      </c>
      <c r="F26" s="7" t="s">
        <v>85</v>
      </c>
      <c r="G26" s="7">
        <v>2021</v>
      </c>
      <c r="H26" s="7" t="str">
        <f>CONCATENATE("14210101508")</f>
        <v>14210101508</v>
      </c>
      <c r="I26" s="7" t="s">
        <v>34</v>
      </c>
      <c r="J26" s="7" t="s">
        <v>28</v>
      </c>
      <c r="K26" s="7" t="str">
        <f>CONCATENATE("")</f>
        <v/>
      </c>
      <c r="L26" s="7" t="str">
        <f>CONCATENATE("13 13.1 4a")</f>
        <v>13 13.1 4a</v>
      </c>
      <c r="M26" s="7" t="str">
        <f>CONCATENATE("BZZGST58S02B474T")</f>
        <v>BZZGST58S02B474T</v>
      </c>
      <c r="N26" s="7" t="s">
        <v>86</v>
      </c>
      <c r="O26" s="7" t="s">
        <v>42</v>
      </c>
      <c r="P26" s="8">
        <v>44596</v>
      </c>
      <c r="Q26" s="7" t="s">
        <v>29</v>
      </c>
      <c r="R26" s="7" t="s">
        <v>30</v>
      </c>
      <c r="S26" s="7" t="s">
        <v>31</v>
      </c>
      <c r="T26" s="7"/>
      <c r="U26" s="7" t="s">
        <v>32</v>
      </c>
      <c r="V26" s="7">
        <v>881.7</v>
      </c>
      <c r="W26" s="7">
        <v>380.19</v>
      </c>
      <c r="X26" s="7">
        <v>351.09</v>
      </c>
      <c r="Y26" s="7">
        <v>0</v>
      </c>
      <c r="Z26" s="7">
        <v>150.41999999999999</v>
      </c>
    </row>
    <row r="27" spans="1:26" x14ac:dyDescent="0.35">
      <c r="A27" s="7" t="s">
        <v>27</v>
      </c>
      <c r="B27" s="7" t="s">
        <v>37</v>
      </c>
      <c r="C27" s="7" t="s">
        <v>38</v>
      </c>
      <c r="D27" s="7" t="s">
        <v>39</v>
      </c>
      <c r="E27" s="7" t="s">
        <v>36</v>
      </c>
      <c r="F27" s="7" t="s">
        <v>40</v>
      </c>
      <c r="G27" s="7">
        <v>2021</v>
      </c>
      <c r="H27" s="7" t="str">
        <f>CONCATENATE("14210514841")</f>
        <v>14210514841</v>
      </c>
      <c r="I27" s="7" t="s">
        <v>34</v>
      </c>
      <c r="J27" s="7" t="s">
        <v>28</v>
      </c>
      <c r="K27" s="7" t="str">
        <f>CONCATENATE("")</f>
        <v/>
      </c>
      <c r="L27" s="7" t="str">
        <f>CONCATENATE("13 13.1 4a")</f>
        <v>13 13.1 4a</v>
      </c>
      <c r="M27" s="7" t="str">
        <f>CONCATENATE("SPDMNL84S25L500W")</f>
        <v>SPDMNL84S25L500W</v>
      </c>
      <c r="N27" s="7" t="s">
        <v>87</v>
      </c>
      <c r="O27" s="7" t="s">
        <v>42</v>
      </c>
      <c r="P27" s="8">
        <v>44596</v>
      </c>
      <c r="Q27" s="7" t="s">
        <v>29</v>
      </c>
      <c r="R27" s="7" t="s">
        <v>30</v>
      </c>
      <c r="S27" s="7" t="s">
        <v>31</v>
      </c>
      <c r="T27" s="7"/>
      <c r="U27" s="7" t="s">
        <v>32</v>
      </c>
      <c r="V27" s="9">
        <v>4567.24</v>
      </c>
      <c r="W27" s="9">
        <v>1969.39</v>
      </c>
      <c r="X27" s="9">
        <v>1818.67</v>
      </c>
      <c r="Y27" s="7">
        <v>0</v>
      </c>
      <c r="Z27" s="7">
        <v>779.18</v>
      </c>
    </row>
    <row r="28" spans="1:26" ht="17.5" x14ac:dyDescent="0.35">
      <c r="A28" s="7" t="s">
        <v>27</v>
      </c>
      <c r="B28" s="7" t="s">
        <v>37</v>
      </c>
      <c r="C28" s="7" t="s">
        <v>38</v>
      </c>
      <c r="D28" s="7" t="s">
        <v>62</v>
      </c>
      <c r="E28" s="7" t="s">
        <v>35</v>
      </c>
      <c r="F28" s="7" t="s">
        <v>81</v>
      </c>
      <c r="G28" s="7">
        <v>2021</v>
      </c>
      <c r="H28" s="7" t="str">
        <f>CONCATENATE("14210698388")</f>
        <v>14210698388</v>
      </c>
      <c r="I28" s="7" t="s">
        <v>34</v>
      </c>
      <c r="J28" s="7" t="s">
        <v>28</v>
      </c>
      <c r="K28" s="7" t="str">
        <f>CONCATENATE("")</f>
        <v/>
      </c>
      <c r="L28" s="7" t="str">
        <f>CONCATENATE("13 13.1 4a")</f>
        <v>13 13.1 4a</v>
      </c>
      <c r="M28" s="7" t="str">
        <f>CONCATENATE("PVRMSM71H07D451H")</f>
        <v>PVRMSM71H07D451H</v>
      </c>
      <c r="N28" s="7" t="s">
        <v>88</v>
      </c>
      <c r="O28" s="7" t="s">
        <v>42</v>
      </c>
      <c r="P28" s="8">
        <v>44596</v>
      </c>
      <c r="Q28" s="7" t="s">
        <v>29</v>
      </c>
      <c r="R28" s="7" t="s">
        <v>30</v>
      </c>
      <c r="S28" s="7" t="s">
        <v>31</v>
      </c>
      <c r="T28" s="7"/>
      <c r="U28" s="7" t="s">
        <v>32</v>
      </c>
      <c r="V28" s="7">
        <v>456.1</v>
      </c>
      <c r="W28" s="7">
        <v>196.67</v>
      </c>
      <c r="X28" s="7">
        <v>181.62</v>
      </c>
      <c r="Y28" s="7">
        <v>0</v>
      </c>
      <c r="Z28" s="7">
        <v>77.81</v>
      </c>
    </row>
    <row r="29" spans="1:26" x14ac:dyDescent="0.35">
      <c r="A29" s="7" t="s">
        <v>27</v>
      </c>
      <c r="B29" s="7" t="s">
        <v>37</v>
      </c>
      <c r="C29" s="7" t="s">
        <v>38</v>
      </c>
      <c r="D29" s="7" t="s">
        <v>59</v>
      </c>
      <c r="E29" s="7" t="s">
        <v>33</v>
      </c>
      <c r="F29" s="7" t="s">
        <v>60</v>
      </c>
      <c r="G29" s="7">
        <v>2021</v>
      </c>
      <c r="H29" s="7" t="str">
        <f>CONCATENATE("14211188256")</f>
        <v>14211188256</v>
      </c>
      <c r="I29" s="7" t="s">
        <v>34</v>
      </c>
      <c r="J29" s="7" t="s">
        <v>28</v>
      </c>
      <c r="K29" s="7" t="str">
        <f>CONCATENATE("")</f>
        <v/>
      </c>
      <c r="L29" s="7" t="str">
        <f>CONCATENATE("13 13.1 4a")</f>
        <v>13 13.1 4a</v>
      </c>
      <c r="M29" s="7" t="str">
        <f>CONCATENATE("BLRCLD86S26D451V")</f>
        <v>BLRCLD86S26D451V</v>
      </c>
      <c r="N29" s="7" t="s">
        <v>89</v>
      </c>
      <c r="O29" s="7" t="s">
        <v>42</v>
      </c>
      <c r="P29" s="8">
        <v>44596</v>
      </c>
      <c r="Q29" s="7" t="s">
        <v>29</v>
      </c>
      <c r="R29" s="7" t="s">
        <v>30</v>
      </c>
      <c r="S29" s="7" t="s">
        <v>31</v>
      </c>
      <c r="T29" s="7"/>
      <c r="U29" s="7" t="s">
        <v>32</v>
      </c>
      <c r="V29" s="9">
        <v>1497.52</v>
      </c>
      <c r="W29" s="7">
        <v>645.73</v>
      </c>
      <c r="X29" s="7">
        <v>596.30999999999995</v>
      </c>
      <c r="Y29" s="7">
        <v>0</v>
      </c>
      <c r="Z29" s="7">
        <v>255.48</v>
      </c>
    </row>
  </sheetData>
  <mergeCells count="2">
    <mergeCell ref="A1:Y1"/>
    <mergeCell ref="A2:Y2"/>
  </mergeCells>
  <pageMargins left="0.75" right="0.75" top="1" bottom="1" header="0.5" footer="0.5"/>
  <pageSetup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16802</vt:lpwstr>
  </property>
  <property fmtid="{D5CDD505-2E9C-101B-9397-08002B2CF9AE}" pid="4" name="OptimizationTime">
    <vt:lpwstr>20220216_1101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2022-02-16T09:10:20Z</dcterms:created>
  <dcterms:modified xsi:type="dcterms:W3CDTF">2022-02-16T09:14:51Z</dcterms:modified>
</cp:coreProperties>
</file>