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82/"/>
    </mc:Choice>
  </mc:AlternateContent>
  <xr:revisionPtr revIDLastSave="0" documentId="8_{2B0BF017-9504-4685-9593-F8BD206E215E}" xr6:coauthVersionLast="45" xr6:coauthVersionMax="45" xr10:uidLastSave="{00000000-0000-0000-0000-000000000000}"/>
  <bookViews>
    <workbookView xWindow="-110" yWindow="-110" windowWidth="19420" windowHeight="10420" xr2:uid="{88B20E41-0A98-4B9D-A2CA-C7E1B243930A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<sst xmlns="http://schemas.openxmlformats.org/spreadsheetml/2006/main" count="335" uniqueCount="87">
  <si>
    <t>Dettaglio Domande Pagabili Decreto 482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</si>
  <si>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</si>
  <si>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</si>
  <si>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</si>
  <si>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</si>
  <si>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</si>
  <si>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</si>
  <si>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</si>
  <si>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</si>
  <si>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</si>
  <si>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</si>
  <si>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</si>
  <si>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</si>
  <si>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</si>
  <si>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</si>
  <si>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</si>
  <si>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</si>
  <si>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</si>
  <si>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</si>
  <si>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</si>
  <si>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</si>
  <si>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</si>
  <si>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</si>
  <si>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</si>
  <si>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</si>
  <si>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</si>
  <si>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</si>
  <si>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</si>
  <si>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</si>
  <si>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</si>
  <si>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NO</t>
  </si>
  <si>
    <t>Nuova Programmazione</t>
  </si>
  <si>
    <t>In Liquidazione</t>
  </si>
  <si>
    <t>Anticipo</t>
  </si>
  <si>
    <t>Co-Finanziato</t>
  </si>
  <si>
    <t>Ordinario</t>
  </si>
  <si>
    <t>SAL</t>
  </si>
  <si>
    <t>Saldo</t>
  </si>
  <si>
    <t>SI</t>
  </si>
  <si>
    <t>CAA CIA srl</t>
  </si>
  <si>
    <t>CAA Coldiretti srl</t>
  </si>
  <si>
    <t>CAA-CAF AGRI S.R.L.</t>
  </si>
  <si>
    <t>CAA Liberi Professionisti srl</t>
  </si>
  <si>
    <t>MARCHE</t>
  </si>
  <si>
    <t>SERV. DEC. AGRICOLTURA E ALIMENTAZIONE - ANCONA</t>
  </si>
  <si>
    <t>JANNI ETTORE</t>
  </si>
  <si>
    <t>AGEA.ASR.2021.1047222</t>
  </si>
  <si>
    <t>COMUNE DI CASTIGNANO</t>
  </si>
  <si>
    <t>AGEA.ASR.2021.1054177</t>
  </si>
  <si>
    <t>SERV. DEC. AGRICOLTURA E ALIM. -ASCOLI PICENO</t>
  </si>
  <si>
    <t>CAA Coldiretti - ASCOLI PICENO - 015</t>
  </si>
  <si>
    <t>AZ. AGR. SUAVIA PICENA DI SPRECA I. E SOLLINI A.</t>
  </si>
  <si>
    <t>AGEA.ASR.2021.1047194</t>
  </si>
  <si>
    <t>SERV. DEC. AGRICOLTURA E ALIMENTAZIONE - PESARO</t>
  </si>
  <si>
    <t>CAA Coldiretti - PESARO E URBINO - 010</t>
  </si>
  <si>
    <t>BALDUCCI MARCO</t>
  </si>
  <si>
    <t>COOPERATIVA SOCIALE IL POSTO DELLE VIOLE SOCIETA' COOPERATIVA AGRICOLA</t>
  </si>
  <si>
    <t>SERV. DEC. AGRICOLTURA E ALIM. - MACERATA</t>
  </si>
  <si>
    <t>GALLO DOMENICO</t>
  </si>
  <si>
    <t>CAA Coldiretti - FERMO - 001</t>
  </si>
  <si>
    <t>GASPERINI SALVATORE</t>
  </si>
  <si>
    <t>SOCIETA' AGRICOLA EREDI RENILI VALERIO S.S.</t>
  </si>
  <si>
    <t>SOCIETA' AGRICOLA LA ROSA TEA S.S.</t>
  </si>
  <si>
    <t>AZIENDA AGRICOLA MOCHI - S.S. SOCIETA' AGRICOLA</t>
  </si>
  <si>
    <t>CAA Coldiretti - PESARO E URBINO - 013</t>
  </si>
  <si>
    <t>COLOMBONI EMANUELE</t>
  </si>
  <si>
    <t>CAA CAF AGRI - ASCOLI PICENO - 222</t>
  </si>
  <si>
    <t>VENTILI TERESA</t>
  </si>
  <si>
    <t>COMUNE DI MONTAPPONE</t>
  </si>
  <si>
    <t>AGEA.ASR.2021.1054185</t>
  </si>
  <si>
    <t>GEMINIANI PIERO E BASILIDE SOCIETA' SEMPLICE</t>
  </si>
  <si>
    <t>CAA CIA - PESARO E URBINO - 002</t>
  </si>
  <si>
    <t>MISTURA VALERIO</t>
  </si>
  <si>
    <t>CAA Liberi Prof.- PESARO E URBINO - 001</t>
  </si>
  <si>
    <t>SOCIETA' AGRICOLA PODERE L'INFINITO SOCIETA' SEMPLICE</t>
  </si>
  <si>
    <t>AGEA.ASR.2021.1054828</t>
  </si>
  <si>
    <t>COMUNE DI ACQUALAGNA</t>
  </si>
  <si>
    <t>AGEA.ASR.2021.1054190</t>
  </si>
  <si>
    <t>AGEA.ASR.2021.1047232</t>
  </si>
  <si>
    <t>COMUNE DI FIUMINATA</t>
  </si>
  <si>
    <t>AGEA.ASR.2021.1054180</t>
  </si>
  <si>
    <t>STROPPA VALENTINA</t>
  </si>
  <si>
    <t>AGEA.ASR.2021.1047239</t>
  </si>
  <si>
    <t>COMUNE DI SMERILLO</t>
  </si>
  <si>
    <t>AGEA.ASR.2021.1046087</t>
  </si>
  <si>
    <t>COMUNE DI CASTELRAIMONDO</t>
  </si>
  <si>
    <t>AGEA.ASR.2021.1054184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</si>
</sst>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D379E-A7FE-4E04-A6C3-46C735D99706}">
  <dimension ref="A1:Z25"/>
  <sheetViews>
    <sheetView showGridLines="0" tabSelected="1" workbookViewId="0">
      <selection activeCell="G31" sqref="G3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2.54296875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43</v>
      </c>
      <c r="D4" s="7" t="s">
        <v>44</v>
      </c>
      <c r="E4" s="7" t="s">
        <v>29</v>
      </c>
      <c r="F4" s="7" t="s">
        <v>29</v>
      </c>
      <c r="G4" s="7">
        <v>2017</v>
      </c>
      <c r="H4" s="7" t="str">
        <f>_xlfn.CONCAT("14270232391")</f>
        <v>14270232391</v>
      </c>
      <c r="I4" s="7" t="s">
        <v>38</v>
      </c>
      <c r="J4" s="7" t="s">
        <v>31</v>
      </c>
      <c r="K4" s="7" t="str">
        <f>_xlfn.CONCAT("")</f>
        <v/>
      </c>
      <c r="L4" s="7" t="str">
        <f>_xlfn.CONCAT("6 6.1 2b")</f>
        <v>6 6.1 2b</v>
      </c>
      <c r="M4" s="7" t="str">
        <f>_xlfn.CONCAT("JNNTTR80B22F205X")</f>
        <v>JNNTTR80B22F205X</v>
      </c>
      <c r="N4" s="7" t="s">
        <v>45</v>
      </c>
      <c r="O4" s="7" t="s">
        <v>46</v>
      </c>
      <c r="P4" s="8">
        <v>44449</v>
      </c>
      <c r="Q4" s="7" t="s">
        <v>32</v>
      </c>
      <c r="R4" s="7" t="s">
        <v>37</v>
      </c>
      <c r="S4" s="7" t="s">
        <v>34</v>
      </c>
      <c r="T4" s="7"/>
      <c r="U4" s="7" t="s">
        <v>35</v>
      </c>
      <c r="V4" s="9">
        <v>10500</v>
      </c>
      <c r="W4" s="9">
        <v>4527.6000000000004</v>
      </c>
      <c r="X4" s="9">
        <v>4181.1000000000004</v>
      </c>
      <c r="Y4" s="7">
        <v>0</v>
      </c>
      <c r="Z4" s="9">
        <v>1791.3</v>
      </c>
    </row>
    <row r="5" spans="1:26" x14ac:dyDescent="0.35">
      <c r="A5" s="7" t="s">
        <v>27</v>
      </c>
      <c r="B5" s="7" t="s">
        <v>28</v>
      </c>
      <c r="C5" s="7" t="s">
        <v>43</v>
      </c>
      <c r="D5" s="7" t="s">
        <v>43</v>
      </c>
      <c r="E5" s="7" t="s">
        <v>29</v>
      </c>
      <c r="F5" s="7" t="s">
        <v>29</v>
      </c>
      <c r="G5" s="7">
        <v>2017</v>
      </c>
      <c r="H5" s="7" t="str">
        <f>_xlfn.CONCAT("14270237747")</f>
        <v>14270237747</v>
      </c>
      <c r="I5" s="7" t="s">
        <v>30</v>
      </c>
      <c r="J5" s="7" t="s">
        <v>31</v>
      </c>
      <c r="K5" s="7" t="str">
        <f>_xlfn.CONCAT("")</f>
        <v/>
      </c>
      <c r="L5" s="7" t="str">
        <f>_xlfn.CONCAT("19 19.2 6b")</f>
        <v>19 19.2 6b</v>
      </c>
      <c r="M5" s="7" t="str">
        <f>_xlfn.CONCAT("00358540441")</f>
        <v>00358540441</v>
      </c>
      <c r="N5" s="7" t="s">
        <v>47</v>
      </c>
      <c r="O5" s="7" t="s">
        <v>48</v>
      </c>
      <c r="P5" s="8">
        <v>44449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21000.46</v>
      </c>
      <c r="W5" s="9">
        <v>9055.4</v>
      </c>
      <c r="X5" s="9">
        <v>8362.3799999999992</v>
      </c>
      <c r="Y5" s="7">
        <v>0</v>
      </c>
      <c r="Z5" s="9">
        <v>3582.68</v>
      </c>
    </row>
    <row r="6" spans="1:26" x14ac:dyDescent="0.35">
      <c r="A6" s="7" t="s">
        <v>27</v>
      </c>
      <c r="B6" s="7" t="s">
        <v>28</v>
      </c>
      <c r="C6" s="7" t="s">
        <v>43</v>
      </c>
      <c r="D6" s="7" t="s">
        <v>49</v>
      </c>
      <c r="E6" s="7" t="s">
        <v>40</v>
      </c>
      <c r="F6" s="7" t="s">
        <v>50</v>
      </c>
      <c r="G6" s="7">
        <v>2017</v>
      </c>
      <c r="H6" s="7" t="str">
        <f>_xlfn.CONCAT("14270213573")</f>
        <v>14270213573</v>
      </c>
      <c r="I6" s="7" t="s">
        <v>38</v>
      </c>
      <c r="J6" s="7" t="s">
        <v>31</v>
      </c>
      <c r="K6" s="7" t="str">
        <f>_xlfn.CONCAT("")</f>
        <v/>
      </c>
      <c r="L6" s="7" t="str">
        <f>_xlfn.CONCAT("21 21.1 2a")</f>
        <v>21 21.1 2a</v>
      </c>
      <c r="M6" s="7" t="str">
        <f>_xlfn.CONCAT("00702250440")</f>
        <v>00702250440</v>
      </c>
      <c r="N6" s="7" t="s">
        <v>51</v>
      </c>
      <c r="O6" s="7" t="s">
        <v>52</v>
      </c>
      <c r="P6" s="8">
        <v>44449</v>
      </c>
      <c r="Q6" s="7" t="s">
        <v>32</v>
      </c>
      <c r="R6" s="7" t="s">
        <v>37</v>
      </c>
      <c r="S6" s="7" t="s">
        <v>34</v>
      </c>
      <c r="T6" s="7"/>
      <c r="U6" s="7" t="s">
        <v>35</v>
      </c>
      <c r="V6" s="9">
        <v>7000</v>
      </c>
      <c r="W6" s="9">
        <v>3018.4</v>
      </c>
      <c r="X6" s="9">
        <v>2787.4</v>
      </c>
      <c r="Y6" s="7">
        <v>0</v>
      </c>
      <c r="Z6" s="9">
        <v>1194.2</v>
      </c>
    </row>
    <row r="7" spans="1:26" x14ac:dyDescent="0.35">
      <c r="A7" s="7" t="s">
        <v>27</v>
      </c>
      <c r="B7" s="7" t="s">
        <v>28</v>
      </c>
      <c r="C7" s="7" t="s">
        <v>43</v>
      </c>
      <c r="D7" s="7" t="s">
        <v>53</v>
      </c>
      <c r="E7" s="7" t="s">
        <v>40</v>
      </c>
      <c r="F7" s="7" t="s">
        <v>54</v>
      </c>
      <c r="G7" s="7">
        <v>2017</v>
      </c>
      <c r="H7" s="7" t="str">
        <f>_xlfn.CONCAT("14270213599")</f>
        <v>14270213599</v>
      </c>
      <c r="I7" s="7" t="s">
        <v>30</v>
      </c>
      <c r="J7" s="7" t="s">
        <v>31</v>
      </c>
      <c r="K7" s="7" t="str">
        <f>_xlfn.CONCAT("")</f>
        <v/>
      </c>
      <c r="L7" s="7" t="str">
        <f>_xlfn.CONCAT("21 21.1 2a")</f>
        <v>21 21.1 2a</v>
      </c>
      <c r="M7" s="7" t="str">
        <f>_xlfn.CONCAT("BLDMRC75D18D938F")</f>
        <v>BLDMRC75D18D938F</v>
      </c>
      <c r="N7" s="7" t="s">
        <v>55</v>
      </c>
      <c r="O7" s="7" t="s">
        <v>52</v>
      </c>
      <c r="P7" s="8">
        <v>44449</v>
      </c>
      <c r="Q7" s="7" t="s">
        <v>32</v>
      </c>
      <c r="R7" s="7" t="s">
        <v>37</v>
      </c>
      <c r="S7" s="7" t="s">
        <v>34</v>
      </c>
      <c r="T7" s="7"/>
      <c r="U7" s="7" t="s">
        <v>35</v>
      </c>
      <c r="V7" s="9">
        <v>7000</v>
      </c>
      <c r="W7" s="9">
        <v>3018.4</v>
      </c>
      <c r="X7" s="9">
        <v>2787.4</v>
      </c>
      <c r="Y7" s="7">
        <v>0</v>
      </c>
      <c r="Z7" s="9">
        <v>1194.2</v>
      </c>
    </row>
    <row r="8" spans="1:26" ht="17.5" x14ac:dyDescent="0.35">
      <c r="A8" s="7" t="s">
        <v>27</v>
      </c>
      <c r="B8" s="7" t="s">
        <v>28</v>
      </c>
      <c r="C8" s="7" t="s">
        <v>43</v>
      </c>
      <c r="D8" s="7" t="s">
        <v>53</v>
      </c>
      <c r="E8" s="7" t="s">
        <v>29</v>
      </c>
      <c r="F8" s="7" t="s">
        <v>29</v>
      </c>
      <c r="G8" s="7">
        <v>2017</v>
      </c>
      <c r="H8" s="7" t="str">
        <f>_xlfn.CONCAT("14270213631")</f>
        <v>14270213631</v>
      </c>
      <c r="I8" s="7" t="s">
        <v>30</v>
      </c>
      <c r="J8" s="7" t="s">
        <v>31</v>
      </c>
      <c r="K8" s="7" t="str">
        <f>_xlfn.CONCAT("")</f>
        <v/>
      </c>
      <c r="L8" s="7" t="str">
        <f>_xlfn.CONCAT("21 21.1 2a")</f>
        <v>21 21.1 2a</v>
      </c>
      <c r="M8" s="7" t="str">
        <f>_xlfn.CONCAT("02042020418")</f>
        <v>02042020418</v>
      </c>
      <c r="N8" s="7" t="s">
        <v>56</v>
      </c>
      <c r="O8" s="7" t="s">
        <v>52</v>
      </c>
      <c r="P8" s="8">
        <v>44449</v>
      </c>
      <c r="Q8" s="7" t="s">
        <v>32</v>
      </c>
      <c r="R8" s="7" t="s">
        <v>37</v>
      </c>
      <c r="S8" s="7" t="s">
        <v>34</v>
      </c>
      <c r="T8" s="7"/>
      <c r="U8" s="7" t="s">
        <v>35</v>
      </c>
      <c r="V8" s="9">
        <v>7000</v>
      </c>
      <c r="W8" s="9">
        <v>3018.4</v>
      </c>
      <c r="X8" s="9">
        <v>2787.4</v>
      </c>
      <c r="Y8" s="7">
        <v>0</v>
      </c>
      <c r="Z8" s="9">
        <v>1194.2</v>
      </c>
    </row>
    <row r="9" spans="1:26" x14ac:dyDescent="0.35">
      <c r="A9" s="7" t="s">
        <v>27</v>
      </c>
      <c r="B9" s="7" t="s">
        <v>28</v>
      </c>
      <c r="C9" s="7" t="s">
        <v>43</v>
      </c>
      <c r="D9" s="7" t="s">
        <v>57</v>
      </c>
      <c r="E9" s="7" t="s">
        <v>29</v>
      </c>
      <c r="F9" s="7" t="s">
        <v>29</v>
      </c>
      <c r="G9" s="7">
        <v>2017</v>
      </c>
      <c r="H9" s="7" t="str">
        <f>_xlfn.CONCAT("14270213607")</f>
        <v>14270213607</v>
      </c>
      <c r="I9" s="7" t="s">
        <v>30</v>
      </c>
      <c r="J9" s="7" t="s">
        <v>31</v>
      </c>
      <c r="K9" s="7" t="str">
        <f>_xlfn.CONCAT("")</f>
        <v/>
      </c>
      <c r="L9" s="7" t="str">
        <f>_xlfn.CONCAT("21 21.1 2a")</f>
        <v>21 21.1 2a</v>
      </c>
      <c r="M9" s="7" t="str">
        <f>_xlfn.CONCAT("GLLDNC57D09E783J")</f>
        <v>GLLDNC57D09E783J</v>
      </c>
      <c r="N9" s="7" t="s">
        <v>58</v>
      </c>
      <c r="O9" s="7" t="s">
        <v>52</v>
      </c>
      <c r="P9" s="8">
        <v>44449</v>
      </c>
      <c r="Q9" s="7" t="s">
        <v>32</v>
      </c>
      <c r="R9" s="7" t="s">
        <v>37</v>
      </c>
      <c r="S9" s="7" t="s">
        <v>34</v>
      </c>
      <c r="T9" s="7"/>
      <c r="U9" s="7" t="s">
        <v>35</v>
      </c>
      <c r="V9" s="9">
        <v>2145.7199999999998</v>
      </c>
      <c r="W9" s="7">
        <v>925.23</v>
      </c>
      <c r="X9" s="7">
        <v>854.43</v>
      </c>
      <c r="Y9" s="7">
        <v>0</v>
      </c>
      <c r="Z9" s="7">
        <v>366.06</v>
      </c>
    </row>
    <row r="10" spans="1:26" x14ac:dyDescent="0.35">
      <c r="A10" s="7" t="s">
        <v>27</v>
      </c>
      <c r="B10" s="7" t="s">
        <v>28</v>
      </c>
      <c r="C10" s="7" t="s">
        <v>43</v>
      </c>
      <c r="D10" s="7" t="s">
        <v>49</v>
      </c>
      <c r="E10" s="7" t="s">
        <v>40</v>
      </c>
      <c r="F10" s="7" t="s">
        <v>59</v>
      </c>
      <c r="G10" s="7">
        <v>2017</v>
      </c>
      <c r="H10" s="7" t="str">
        <f>_xlfn.CONCAT("14270231831")</f>
        <v>14270231831</v>
      </c>
      <c r="I10" s="7" t="s">
        <v>30</v>
      </c>
      <c r="J10" s="7" t="s">
        <v>31</v>
      </c>
      <c r="K10" s="7" t="str">
        <f>_xlfn.CONCAT("")</f>
        <v/>
      </c>
      <c r="L10" s="7" t="str">
        <f>_xlfn.CONCAT("21 21.1 2a")</f>
        <v>21 21.1 2a</v>
      </c>
      <c r="M10" s="7" t="str">
        <f>_xlfn.CONCAT("GSPSVT52D11D875S")</f>
        <v>GSPSVT52D11D875S</v>
      </c>
      <c r="N10" s="7" t="s">
        <v>60</v>
      </c>
      <c r="O10" s="7" t="s">
        <v>52</v>
      </c>
      <c r="P10" s="8">
        <v>44449</v>
      </c>
      <c r="Q10" s="7" t="s">
        <v>32</v>
      </c>
      <c r="R10" s="7" t="s">
        <v>37</v>
      </c>
      <c r="S10" s="7" t="s">
        <v>34</v>
      </c>
      <c r="T10" s="7"/>
      <c r="U10" s="7" t="s">
        <v>35</v>
      </c>
      <c r="V10" s="9">
        <v>3051.44</v>
      </c>
      <c r="W10" s="9">
        <v>1315.78</v>
      </c>
      <c r="X10" s="9">
        <v>1215.08</v>
      </c>
      <c r="Y10" s="7">
        <v>0</v>
      </c>
      <c r="Z10" s="7">
        <v>520.58000000000004</v>
      </c>
    </row>
    <row r="11" spans="1:26" x14ac:dyDescent="0.35">
      <c r="A11" s="7" t="s">
        <v>27</v>
      </c>
      <c r="B11" s="7" t="s">
        <v>28</v>
      </c>
      <c r="C11" s="7" t="s">
        <v>43</v>
      </c>
      <c r="D11" s="7" t="s">
        <v>53</v>
      </c>
      <c r="E11" s="7" t="s">
        <v>29</v>
      </c>
      <c r="F11" s="7" t="s">
        <v>29</v>
      </c>
      <c r="G11" s="7">
        <v>2017</v>
      </c>
      <c r="H11" s="7" t="str">
        <f>_xlfn.CONCAT("14270213649")</f>
        <v>14270213649</v>
      </c>
      <c r="I11" s="7" t="s">
        <v>30</v>
      </c>
      <c r="J11" s="7" t="s">
        <v>31</v>
      </c>
      <c r="K11" s="7" t="str">
        <f>_xlfn.CONCAT("")</f>
        <v/>
      </c>
      <c r="L11" s="7" t="str">
        <f>_xlfn.CONCAT("21 21.1 2a")</f>
        <v>21 21.1 2a</v>
      </c>
      <c r="M11" s="7" t="str">
        <f>_xlfn.CONCAT("02108970415")</f>
        <v>02108970415</v>
      </c>
      <c r="N11" s="7" t="s">
        <v>61</v>
      </c>
      <c r="O11" s="7" t="s">
        <v>52</v>
      </c>
      <c r="P11" s="8">
        <v>44449</v>
      </c>
      <c r="Q11" s="7" t="s">
        <v>32</v>
      </c>
      <c r="R11" s="7" t="s">
        <v>37</v>
      </c>
      <c r="S11" s="7" t="s">
        <v>34</v>
      </c>
      <c r="T11" s="7"/>
      <c r="U11" s="7" t="s">
        <v>35</v>
      </c>
      <c r="V11" s="9">
        <v>7000</v>
      </c>
      <c r="W11" s="9">
        <v>3018.4</v>
      </c>
      <c r="X11" s="9">
        <v>2787.4</v>
      </c>
      <c r="Y11" s="7">
        <v>0</v>
      </c>
      <c r="Z11" s="9">
        <v>1194.2</v>
      </c>
    </row>
    <row r="12" spans="1:26" x14ac:dyDescent="0.35">
      <c r="A12" s="7" t="s">
        <v>27</v>
      </c>
      <c r="B12" s="7" t="s">
        <v>28</v>
      </c>
      <c r="C12" s="7" t="s">
        <v>43</v>
      </c>
      <c r="D12" s="7" t="s">
        <v>53</v>
      </c>
      <c r="E12" s="7" t="s">
        <v>29</v>
      </c>
      <c r="F12" s="7" t="s">
        <v>29</v>
      </c>
      <c r="G12" s="7">
        <v>2017</v>
      </c>
      <c r="H12" s="7" t="str">
        <f>_xlfn.CONCAT("14270213581")</f>
        <v>14270213581</v>
      </c>
      <c r="I12" s="7" t="s">
        <v>30</v>
      </c>
      <c r="J12" s="7" t="s">
        <v>31</v>
      </c>
      <c r="K12" s="7" t="str">
        <f>_xlfn.CONCAT("")</f>
        <v/>
      </c>
      <c r="L12" s="7" t="str">
        <f>_xlfn.CONCAT("21 21.1 2a")</f>
        <v>21 21.1 2a</v>
      </c>
      <c r="M12" s="7" t="str">
        <f>_xlfn.CONCAT("02353300417")</f>
        <v>02353300417</v>
      </c>
      <c r="N12" s="7" t="s">
        <v>62</v>
      </c>
      <c r="O12" s="7" t="s">
        <v>52</v>
      </c>
      <c r="P12" s="8">
        <v>44449</v>
      </c>
      <c r="Q12" s="7" t="s">
        <v>32</v>
      </c>
      <c r="R12" s="7" t="s">
        <v>37</v>
      </c>
      <c r="S12" s="7" t="s">
        <v>34</v>
      </c>
      <c r="T12" s="7"/>
      <c r="U12" s="7" t="s">
        <v>35</v>
      </c>
      <c r="V12" s="9">
        <v>7000</v>
      </c>
      <c r="W12" s="9">
        <v>3018.4</v>
      </c>
      <c r="X12" s="9">
        <v>2787.4</v>
      </c>
      <c r="Y12" s="7">
        <v>0</v>
      </c>
      <c r="Z12" s="9">
        <v>1194.2</v>
      </c>
    </row>
    <row r="13" spans="1:26" x14ac:dyDescent="0.35">
      <c r="A13" s="7" t="s">
        <v>27</v>
      </c>
      <c r="B13" s="7" t="s">
        <v>28</v>
      </c>
      <c r="C13" s="7" t="s">
        <v>43</v>
      </c>
      <c r="D13" s="7" t="s">
        <v>53</v>
      </c>
      <c r="E13" s="7" t="s">
        <v>29</v>
      </c>
      <c r="F13" s="7" t="s">
        <v>29</v>
      </c>
      <c r="G13" s="7">
        <v>2017</v>
      </c>
      <c r="H13" s="7" t="str">
        <f>_xlfn.CONCAT("14270213656")</f>
        <v>14270213656</v>
      </c>
      <c r="I13" s="7" t="s">
        <v>30</v>
      </c>
      <c r="J13" s="7" t="s">
        <v>31</v>
      </c>
      <c r="K13" s="7" t="str">
        <f>_xlfn.CONCAT("")</f>
        <v/>
      </c>
      <c r="L13" s="7" t="str">
        <f>_xlfn.CONCAT("21 21.1 2a")</f>
        <v>21 21.1 2a</v>
      </c>
      <c r="M13" s="7" t="str">
        <f>_xlfn.CONCAT("02585740414")</f>
        <v>02585740414</v>
      </c>
      <c r="N13" s="7" t="s">
        <v>63</v>
      </c>
      <c r="O13" s="7" t="s">
        <v>52</v>
      </c>
      <c r="P13" s="8">
        <v>44449</v>
      </c>
      <c r="Q13" s="7" t="s">
        <v>32</v>
      </c>
      <c r="R13" s="7" t="s">
        <v>37</v>
      </c>
      <c r="S13" s="7" t="s">
        <v>34</v>
      </c>
      <c r="T13" s="7"/>
      <c r="U13" s="7" t="s">
        <v>35</v>
      </c>
      <c r="V13" s="9">
        <v>6304.44</v>
      </c>
      <c r="W13" s="9">
        <v>2718.47</v>
      </c>
      <c r="X13" s="9">
        <v>2510.4299999999998</v>
      </c>
      <c r="Y13" s="7">
        <v>0</v>
      </c>
      <c r="Z13" s="9">
        <v>1075.54</v>
      </c>
    </row>
    <row r="14" spans="1:26" x14ac:dyDescent="0.35">
      <c r="A14" s="7" t="s">
        <v>27</v>
      </c>
      <c r="B14" s="7" t="s">
        <v>28</v>
      </c>
      <c r="C14" s="7" t="s">
        <v>43</v>
      </c>
      <c r="D14" s="7" t="s">
        <v>53</v>
      </c>
      <c r="E14" s="7" t="s">
        <v>40</v>
      </c>
      <c r="F14" s="7" t="s">
        <v>64</v>
      </c>
      <c r="G14" s="7">
        <v>2017</v>
      </c>
      <c r="H14" s="7" t="str">
        <f>_xlfn.CONCAT("14270213615")</f>
        <v>14270213615</v>
      </c>
      <c r="I14" s="7" t="s">
        <v>30</v>
      </c>
      <c r="J14" s="7" t="s">
        <v>31</v>
      </c>
      <c r="K14" s="7" t="str">
        <f>_xlfn.CONCAT("")</f>
        <v/>
      </c>
      <c r="L14" s="7" t="str">
        <f>_xlfn.CONCAT("21 21.1 2a")</f>
        <v>21 21.1 2a</v>
      </c>
      <c r="M14" s="7" t="str">
        <f>_xlfn.CONCAT("CLMMNL60H06H809P")</f>
        <v>CLMMNL60H06H809P</v>
      </c>
      <c r="N14" s="7" t="s">
        <v>65</v>
      </c>
      <c r="O14" s="7" t="s">
        <v>52</v>
      </c>
      <c r="P14" s="8">
        <v>44449</v>
      </c>
      <c r="Q14" s="7" t="s">
        <v>32</v>
      </c>
      <c r="R14" s="7" t="s">
        <v>37</v>
      </c>
      <c r="S14" s="7" t="s">
        <v>34</v>
      </c>
      <c r="T14" s="7"/>
      <c r="U14" s="7" t="s">
        <v>35</v>
      </c>
      <c r="V14" s="9">
        <v>7000</v>
      </c>
      <c r="W14" s="9">
        <v>3018.4</v>
      </c>
      <c r="X14" s="9">
        <v>2787.4</v>
      </c>
      <c r="Y14" s="7">
        <v>0</v>
      </c>
      <c r="Z14" s="9">
        <v>1194.2</v>
      </c>
    </row>
    <row r="15" spans="1:26" x14ac:dyDescent="0.35">
      <c r="A15" s="7" t="s">
        <v>27</v>
      </c>
      <c r="B15" s="7" t="s">
        <v>28</v>
      </c>
      <c r="C15" s="7" t="s">
        <v>43</v>
      </c>
      <c r="D15" s="7" t="s">
        <v>49</v>
      </c>
      <c r="E15" s="7" t="s">
        <v>41</v>
      </c>
      <c r="F15" s="7" t="s">
        <v>66</v>
      </c>
      <c r="G15" s="7">
        <v>2017</v>
      </c>
      <c r="H15" s="7" t="str">
        <f>_xlfn.CONCAT("14270213672")</f>
        <v>14270213672</v>
      </c>
      <c r="I15" s="7" t="s">
        <v>30</v>
      </c>
      <c r="J15" s="7" t="s">
        <v>31</v>
      </c>
      <c r="K15" s="7" t="str">
        <f>_xlfn.CONCAT("")</f>
        <v/>
      </c>
      <c r="L15" s="7" t="str">
        <f>_xlfn.CONCAT("21 21.1 2a")</f>
        <v>21 21.1 2a</v>
      </c>
      <c r="M15" s="7" t="str">
        <f>_xlfn.CONCAT("VNTTRS52C46D652T")</f>
        <v>VNTTRS52C46D652T</v>
      </c>
      <c r="N15" s="7" t="s">
        <v>67</v>
      </c>
      <c r="O15" s="7" t="s">
        <v>52</v>
      </c>
      <c r="P15" s="8">
        <v>44449</v>
      </c>
      <c r="Q15" s="7" t="s">
        <v>32</v>
      </c>
      <c r="R15" s="7" t="s">
        <v>37</v>
      </c>
      <c r="S15" s="7" t="s">
        <v>34</v>
      </c>
      <c r="T15" s="7"/>
      <c r="U15" s="7" t="s">
        <v>35</v>
      </c>
      <c r="V15" s="9">
        <v>2360.52</v>
      </c>
      <c r="W15" s="9">
        <v>1017.86</v>
      </c>
      <c r="X15" s="7">
        <v>939.96</v>
      </c>
      <c r="Y15" s="7">
        <v>0</v>
      </c>
      <c r="Z15" s="7">
        <v>402.7</v>
      </c>
    </row>
    <row r="16" spans="1:26" x14ac:dyDescent="0.35">
      <c r="A16" s="7" t="s">
        <v>27</v>
      </c>
      <c r="B16" s="7" t="s">
        <v>28</v>
      </c>
      <c r="C16" s="7" t="s">
        <v>43</v>
      </c>
      <c r="D16" s="7" t="s">
        <v>43</v>
      </c>
      <c r="E16" s="7" t="s">
        <v>29</v>
      </c>
      <c r="F16" s="7" t="s">
        <v>29</v>
      </c>
      <c r="G16" s="7">
        <v>2017</v>
      </c>
      <c r="H16" s="7" t="str">
        <f>_xlfn.CONCAT("14270237804")</f>
        <v>14270237804</v>
      </c>
      <c r="I16" s="7" t="s">
        <v>30</v>
      </c>
      <c r="J16" s="7" t="s">
        <v>31</v>
      </c>
      <c r="K16" s="7" t="str">
        <f>_xlfn.CONCAT("")</f>
        <v/>
      </c>
      <c r="L16" s="7" t="str">
        <f>_xlfn.CONCAT("19 19.2 6b")</f>
        <v>19 19.2 6b</v>
      </c>
      <c r="M16" s="7" t="str">
        <f>_xlfn.CONCAT("81001810449")</f>
        <v>81001810449</v>
      </c>
      <c r="N16" s="7" t="s">
        <v>68</v>
      </c>
      <c r="O16" s="7" t="s">
        <v>69</v>
      </c>
      <c r="P16" s="8">
        <v>44449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17048.330000000002</v>
      </c>
      <c r="W16" s="9">
        <v>7351.24</v>
      </c>
      <c r="X16" s="9">
        <v>6788.65</v>
      </c>
      <c r="Y16" s="7">
        <v>0</v>
      </c>
      <c r="Z16" s="9">
        <v>2908.44</v>
      </c>
    </row>
    <row r="17" spans="1:26" x14ac:dyDescent="0.35">
      <c r="A17" s="7" t="s">
        <v>27</v>
      </c>
      <c r="B17" s="7" t="s">
        <v>28</v>
      </c>
      <c r="C17" s="7" t="s">
        <v>43</v>
      </c>
      <c r="D17" s="7" t="s">
        <v>49</v>
      </c>
      <c r="E17" s="7" t="s">
        <v>40</v>
      </c>
      <c r="F17" s="7" t="s">
        <v>59</v>
      </c>
      <c r="G17" s="7">
        <v>2017</v>
      </c>
      <c r="H17" s="7" t="str">
        <f>_xlfn.CONCAT("14270213664")</f>
        <v>14270213664</v>
      </c>
      <c r="I17" s="7" t="s">
        <v>30</v>
      </c>
      <c r="J17" s="7" t="s">
        <v>31</v>
      </c>
      <c r="K17" s="7" t="str">
        <f>_xlfn.CONCAT("")</f>
        <v/>
      </c>
      <c r="L17" s="7" t="str">
        <f>_xlfn.CONCAT("21 21.1 2a")</f>
        <v>21 21.1 2a</v>
      </c>
      <c r="M17" s="7" t="str">
        <f>_xlfn.CONCAT("01210500441")</f>
        <v>01210500441</v>
      </c>
      <c r="N17" s="7" t="s">
        <v>70</v>
      </c>
      <c r="O17" s="7" t="s">
        <v>52</v>
      </c>
      <c r="P17" s="8">
        <v>44449</v>
      </c>
      <c r="Q17" s="7" t="s">
        <v>32</v>
      </c>
      <c r="R17" s="7" t="s">
        <v>37</v>
      </c>
      <c r="S17" s="7" t="s">
        <v>34</v>
      </c>
      <c r="T17" s="7"/>
      <c r="U17" s="7" t="s">
        <v>35</v>
      </c>
      <c r="V17" s="9">
        <v>1329.01</v>
      </c>
      <c r="W17" s="7">
        <v>573.07000000000005</v>
      </c>
      <c r="X17" s="7">
        <v>529.21</v>
      </c>
      <c r="Y17" s="7">
        <v>0</v>
      </c>
      <c r="Z17" s="7">
        <v>226.73</v>
      </c>
    </row>
    <row r="18" spans="1:26" x14ac:dyDescent="0.35">
      <c r="A18" s="7" t="s">
        <v>27</v>
      </c>
      <c r="B18" s="7" t="s">
        <v>28</v>
      </c>
      <c r="C18" s="7" t="s">
        <v>43</v>
      </c>
      <c r="D18" s="7" t="s">
        <v>53</v>
      </c>
      <c r="E18" s="7" t="s">
        <v>39</v>
      </c>
      <c r="F18" s="7" t="s">
        <v>71</v>
      </c>
      <c r="G18" s="7">
        <v>2017</v>
      </c>
      <c r="H18" s="7" t="str">
        <f>_xlfn.CONCAT("14270213680")</f>
        <v>14270213680</v>
      </c>
      <c r="I18" s="7" t="s">
        <v>30</v>
      </c>
      <c r="J18" s="7" t="s">
        <v>31</v>
      </c>
      <c r="K18" s="7" t="str">
        <f>_xlfn.CONCAT("")</f>
        <v/>
      </c>
      <c r="L18" s="7" t="str">
        <f>_xlfn.CONCAT("21 21.1 2a")</f>
        <v>21 21.1 2a</v>
      </c>
      <c r="M18" s="7" t="str">
        <f>_xlfn.CONCAT("MSTVLR88S20L500D")</f>
        <v>MSTVLR88S20L500D</v>
      </c>
      <c r="N18" s="7" t="s">
        <v>72</v>
      </c>
      <c r="O18" s="7" t="s">
        <v>52</v>
      </c>
      <c r="P18" s="8">
        <v>44449</v>
      </c>
      <c r="Q18" s="7" t="s">
        <v>32</v>
      </c>
      <c r="R18" s="7" t="s">
        <v>37</v>
      </c>
      <c r="S18" s="7" t="s">
        <v>34</v>
      </c>
      <c r="T18" s="7"/>
      <c r="U18" s="7" t="s">
        <v>35</v>
      </c>
      <c r="V18" s="9">
        <v>1000</v>
      </c>
      <c r="W18" s="7">
        <v>431.2</v>
      </c>
      <c r="X18" s="7">
        <v>398.2</v>
      </c>
      <c r="Y18" s="7">
        <v>0</v>
      </c>
      <c r="Z18" s="7">
        <v>170.6</v>
      </c>
    </row>
    <row r="19" spans="1:26" x14ac:dyDescent="0.35">
      <c r="A19" s="7" t="s">
        <v>27</v>
      </c>
      <c r="B19" s="7" t="s">
        <v>28</v>
      </c>
      <c r="C19" s="7" t="s">
        <v>43</v>
      </c>
      <c r="D19" s="7" t="s">
        <v>44</v>
      </c>
      <c r="E19" s="7" t="s">
        <v>42</v>
      </c>
      <c r="F19" s="7" t="s">
        <v>73</v>
      </c>
      <c r="G19" s="7">
        <v>2017</v>
      </c>
      <c r="H19" s="7" t="str">
        <f>_xlfn.CONCAT("14270237903")</f>
        <v>14270237903</v>
      </c>
      <c r="I19" s="7" t="s">
        <v>30</v>
      </c>
      <c r="J19" s="7" t="s">
        <v>31</v>
      </c>
      <c r="K19" s="7" t="str">
        <f>_xlfn.CONCAT("")</f>
        <v/>
      </c>
      <c r="L19" s="7" t="str">
        <f>_xlfn.CONCAT("4 4.1 2a")</f>
        <v>4 4.1 2a</v>
      </c>
      <c r="M19" s="7" t="str">
        <f>_xlfn.CONCAT("02781570425")</f>
        <v>02781570425</v>
      </c>
      <c r="N19" s="7" t="s">
        <v>74</v>
      </c>
      <c r="O19" s="7" t="s">
        <v>75</v>
      </c>
      <c r="P19" s="8">
        <v>44449</v>
      </c>
      <c r="Q19" s="7" t="s">
        <v>32</v>
      </c>
      <c r="R19" s="7" t="s">
        <v>36</v>
      </c>
      <c r="S19" s="7" t="s">
        <v>34</v>
      </c>
      <c r="T19" s="7"/>
      <c r="U19" s="7" t="s">
        <v>35</v>
      </c>
      <c r="V19" s="9">
        <v>92212.24</v>
      </c>
      <c r="W19" s="9">
        <v>39761.919999999998</v>
      </c>
      <c r="X19" s="9">
        <v>36718.910000000003</v>
      </c>
      <c r="Y19" s="7">
        <v>0</v>
      </c>
      <c r="Z19" s="9">
        <v>15731.41</v>
      </c>
    </row>
    <row r="20" spans="1:26" x14ac:dyDescent="0.35">
      <c r="A20" s="7" t="s">
        <v>27</v>
      </c>
      <c r="B20" s="7" t="s">
        <v>28</v>
      </c>
      <c r="C20" s="7" t="s">
        <v>43</v>
      </c>
      <c r="D20" s="7" t="s">
        <v>43</v>
      </c>
      <c r="E20" s="7" t="s">
        <v>29</v>
      </c>
      <c r="F20" s="7" t="s">
        <v>29</v>
      </c>
      <c r="G20" s="7">
        <v>2017</v>
      </c>
      <c r="H20" s="7" t="str">
        <f>_xlfn.CONCAT("14270237945")</f>
        <v>14270237945</v>
      </c>
      <c r="I20" s="7" t="s">
        <v>30</v>
      </c>
      <c r="J20" s="7" t="s">
        <v>31</v>
      </c>
      <c r="K20" s="7" t="str">
        <f>_xlfn.CONCAT("")</f>
        <v/>
      </c>
      <c r="L20" s="7" t="str">
        <f>_xlfn.CONCAT("19 19.2 6b")</f>
        <v>19 19.2 6b</v>
      </c>
      <c r="M20" s="7" t="str">
        <f>_xlfn.CONCAT("00152230413")</f>
        <v>00152230413</v>
      </c>
      <c r="N20" s="7" t="s">
        <v>76</v>
      </c>
      <c r="O20" s="7" t="s">
        <v>77</v>
      </c>
      <c r="P20" s="8">
        <v>44449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11701.39</v>
      </c>
      <c r="W20" s="9">
        <v>5045.6400000000003</v>
      </c>
      <c r="X20" s="9">
        <v>4659.49</v>
      </c>
      <c r="Y20" s="7">
        <v>0</v>
      </c>
      <c r="Z20" s="9">
        <v>1996.26</v>
      </c>
    </row>
    <row r="21" spans="1:26" x14ac:dyDescent="0.35">
      <c r="A21" s="7" t="s">
        <v>27</v>
      </c>
      <c r="B21" s="7" t="s">
        <v>28</v>
      </c>
      <c r="C21" s="7" t="s">
        <v>43</v>
      </c>
      <c r="D21" s="7" t="s">
        <v>44</v>
      </c>
      <c r="E21" s="7" t="s">
        <v>29</v>
      </c>
      <c r="F21" s="7" t="s">
        <v>29</v>
      </c>
      <c r="G21" s="7">
        <v>2017</v>
      </c>
      <c r="H21" s="7" t="str">
        <f>_xlfn.CONCAT("14270232409")</f>
        <v>14270232409</v>
      </c>
      <c r="I21" s="7" t="s">
        <v>38</v>
      </c>
      <c r="J21" s="7" t="s">
        <v>31</v>
      </c>
      <c r="K21" s="7" t="str">
        <f>_xlfn.CONCAT("")</f>
        <v/>
      </c>
      <c r="L21" s="7" t="str">
        <f>_xlfn.CONCAT("4 4.1 2a")</f>
        <v>4 4.1 2a</v>
      </c>
      <c r="M21" s="7" t="str">
        <f>_xlfn.CONCAT("JNNTTR80B22F205X")</f>
        <v>JNNTTR80B22F205X</v>
      </c>
      <c r="N21" s="7" t="s">
        <v>45</v>
      </c>
      <c r="O21" s="7" t="s">
        <v>78</v>
      </c>
      <c r="P21" s="8">
        <v>44449</v>
      </c>
      <c r="Q21" s="7" t="s">
        <v>32</v>
      </c>
      <c r="R21" s="7" t="s">
        <v>37</v>
      </c>
      <c r="S21" s="7" t="s">
        <v>34</v>
      </c>
      <c r="T21" s="7"/>
      <c r="U21" s="7" t="s">
        <v>35</v>
      </c>
      <c r="V21" s="9">
        <v>74234.19</v>
      </c>
      <c r="W21" s="9">
        <v>32009.78</v>
      </c>
      <c r="X21" s="9">
        <v>29560.05</v>
      </c>
      <c r="Y21" s="7">
        <v>0</v>
      </c>
      <c r="Z21" s="9">
        <v>12664.36</v>
      </c>
    </row>
    <row r="22" spans="1:26" x14ac:dyDescent="0.35">
      <c r="A22" s="7" t="s">
        <v>27</v>
      </c>
      <c r="B22" s="7" t="s">
        <v>28</v>
      </c>
      <c r="C22" s="7" t="s">
        <v>43</v>
      </c>
      <c r="D22" s="7" t="s">
        <v>43</v>
      </c>
      <c r="E22" s="7" t="s">
        <v>29</v>
      </c>
      <c r="F22" s="7" t="s">
        <v>29</v>
      </c>
      <c r="G22" s="7">
        <v>2017</v>
      </c>
      <c r="H22" s="7" t="str">
        <f>_xlfn.CONCAT("14270237762")</f>
        <v>14270237762</v>
      </c>
      <c r="I22" s="7" t="s">
        <v>30</v>
      </c>
      <c r="J22" s="7" t="s">
        <v>31</v>
      </c>
      <c r="K22" s="7" t="str">
        <f>_xlfn.CONCAT("")</f>
        <v/>
      </c>
      <c r="L22" s="7" t="str">
        <f>_xlfn.CONCAT("19 19.2 6b")</f>
        <v>19 19.2 6b</v>
      </c>
      <c r="M22" s="7" t="str">
        <f>_xlfn.CONCAT("00266030436")</f>
        <v>00266030436</v>
      </c>
      <c r="N22" s="7" t="s">
        <v>79</v>
      </c>
      <c r="O22" s="7" t="s">
        <v>80</v>
      </c>
      <c r="P22" s="8">
        <v>44449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46470.68</v>
      </c>
      <c r="W22" s="9">
        <v>20038.16</v>
      </c>
      <c r="X22" s="9">
        <v>18504.62</v>
      </c>
      <c r="Y22" s="7">
        <v>0</v>
      </c>
      <c r="Z22" s="9">
        <v>7927.9</v>
      </c>
    </row>
    <row r="23" spans="1:26" x14ac:dyDescent="0.35">
      <c r="A23" s="7" t="s">
        <v>27</v>
      </c>
      <c r="B23" s="7" t="s">
        <v>28</v>
      </c>
      <c r="C23" s="7" t="s">
        <v>43</v>
      </c>
      <c r="D23" s="7" t="s">
        <v>44</v>
      </c>
      <c r="E23" s="7" t="s">
        <v>29</v>
      </c>
      <c r="F23" s="7" t="s">
        <v>29</v>
      </c>
      <c r="G23" s="7">
        <v>2017</v>
      </c>
      <c r="H23" s="7" t="str">
        <f>_xlfn.CONCAT("14270232383")</f>
        <v>14270232383</v>
      </c>
      <c r="I23" s="7" t="s">
        <v>30</v>
      </c>
      <c r="J23" s="7" t="s">
        <v>31</v>
      </c>
      <c r="K23" s="7" t="str">
        <f>_xlfn.CONCAT("")</f>
        <v/>
      </c>
      <c r="L23" s="7" t="str">
        <f>_xlfn.CONCAT("8 8.5 4a")</f>
        <v>8 8.5 4a</v>
      </c>
      <c r="M23" s="7" t="str">
        <f>_xlfn.CONCAT("STRVNT97S48D451X")</f>
        <v>STRVNT97S48D451X</v>
      </c>
      <c r="N23" s="7" t="s">
        <v>81</v>
      </c>
      <c r="O23" s="7" t="s">
        <v>82</v>
      </c>
      <c r="P23" s="8">
        <v>44449</v>
      </c>
      <c r="Q23" s="7" t="s">
        <v>32</v>
      </c>
      <c r="R23" s="7" t="s">
        <v>36</v>
      </c>
      <c r="S23" s="7" t="s">
        <v>34</v>
      </c>
      <c r="T23" s="7"/>
      <c r="U23" s="7" t="s">
        <v>35</v>
      </c>
      <c r="V23" s="9">
        <v>98165.94</v>
      </c>
      <c r="W23" s="9">
        <v>42329.15</v>
      </c>
      <c r="X23" s="9">
        <v>39089.68</v>
      </c>
      <c r="Y23" s="7">
        <v>0</v>
      </c>
      <c r="Z23" s="9">
        <v>16747.11</v>
      </c>
    </row>
    <row r="24" spans="1:26" x14ac:dyDescent="0.35">
      <c r="A24" s="7" t="s">
        <v>27</v>
      </c>
      <c r="B24" s="7" t="s">
        <v>28</v>
      </c>
      <c r="C24" s="7" t="s">
        <v>43</v>
      </c>
      <c r="D24" s="7" t="s">
        <v>43</v>
      </c>
      <c r="E24" s="7" t="s">
        <v>29</v>
      </c>
      <c r="F24" s="7" t="s">
        <v>29</v>
      </c>
      <c r="G24" s="7">
        <v>2017</v>
      </c>
      <c r="H24" s="7" t="str">
        <f>_xlfn.CONCAT("14270222962")</f>
        <v>14270222962</v>
      </c>
      <c r="I24" s="7" t="s">
        <v>30</v>
      </c>
      <c r="J24" s="7" t="s">
        <v>31</v>
      </c>
      <c r="K24" s="7" t="str">
        <f>_xlfn.CONCAT("")</f>
        <v/>
      </c>
      <c r="L24" s="7" t="str">
        <f>_xlfn.CONCAT("19 19.2 6b")</f>
        <v>19 19.2 6b</v>
      </c>
      <c r="M24" s="7" t="str">
        <f>_xlfn.CONCAT("80000970444")</f>
        <v>80000970444</v>
      </c>
      <c r="N24" s="7" t="s">
        <v>83</v>
      </c>
      <c r="O24" s="7" t="s">
        <v>84</v>
      </c>
      <c r="P24" s="8">
        <v>44449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38731.910000000003</v>
      </c>
      <c r="W24" s="9">
        <v>16701.2</v>
      </c>
      <c r="X24" s="9">
        <v>15423.05</v>
      </c>
      <c r="Y24" s="7">
        <v>0</v>
      </c>
      <c r="Z24" s="9">
        <v>6607.66</v>
      </c>
    </row>
    <row r="25" spans="1:26" x14ac:dyDescent="0.35">
      <c r="A25" s="7" t="s">
        <v>27</v>
      </c>
      <c r="B25" s="7" t="s">
        <v>28</v>
      </c>
      <c r="C25" s="7" t="s">
        <v>43</v>
      </c>
      <c r="D25" s="7" t="s">
        <v>43</v>
      </c>
      <c r="E25" s="7" t="s">
        <v>29</v>
      </c>
      <c r="F25" s="7" t="s">
        <v>29</v>
      </c>
      <c r="G25" s="7">
        <v>2017</v>
      </c>
      <c r="H25" s="7" t="str">
        <f>_xlfn.CONCAT("14270237770")</f>
        <v>14270237770</v>
      </c>
      <c r="I25" s="7" t="s">
        <v>30</v>
      </c>
      <c r="J25" s="7" t="s">
        <v>31</v>
      </c>
      <c r="K25" s="7" t="str">
        <f>_xlfn.CONCAT("")</f>
        <v/>
      </c>
      <c r="L25" s="7" t="str">
        <f>_xlfn.CONCAT("19 19.2 6b")</f>
        <v>19 19.2 6b</v>
      </c>
      <c r="M25" s="7" t="str">
        <f>_xlfn.CONCAT("00116600438")</f>
        <v>00116600438</v>
      </c>
      <c r="N25" s="7" t="s">
        <v>85</v>
      </c>
      <c r="O25" s="7" t="s">
        <v>86</v>
      </c>
      <c r="P25" s="8">
        <v>44449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48803.839999999997</v>
      </c>
      <c r="W25" s="9">
        <v>21044.22</v>
      </c>
      <c r="X25" s="9">
        <v>19433.689999999999</v>
      </c>
      <c r="Y25" s="7">
        <v>0</v>
      </c>
      <c r="Z25" s="9">
        <v>8325.93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15977</vt:lpwstr>
  </property>
  <property fmtid="{D5CDD505-2E9C-101B-9397-08002B2CF9AE}" pid="4" name="OptimizationTime">
    <vt:lpwstr>20210923_1705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2021-09-23T09:44:38Z</dcterms:created>
  <dcterms:modified xsi:type="dcterms:W3CDTF">2021-09-23T09:45:20Z</dcterms:modified>
</cp:coreProperties>
</file>