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e\Documents\LAVORO\Invio decreti\Decreto n. 406\"/>
    </mc:Choice>
  </mc:AlternateContent>
  <xr:revisionPtr revIDLastSave="0" documentId="8_{ADED6FF3-1E4A-4BB0-A9B5-30BE59B3E2F0}" xr6:coauthVersionLast="45" xr6:coauthVersionMax="45" xr10:uidLastSave="{00000000-0000-0000-0000-000000000000}"/>
  <bookViews>
    <workbookView xWindow="-120" yWindow="-120" windowWidth="20730" windowHeight="11160" xr2:uid="{0A527420-167D-4EB9-A870-B942A0F49F9C}"/>
  </bookViews>
  <sheets>
    <sheet name="Dettaglio_Domande_Pagabili_AGEA" sheetId="1" r:id="rId1"/>
  </sheets>
  <definedNames>
    <definedName name="_xlnm._FilterDatabase" localSheetId="0" hidden="1">Dettaglio_Domande_Pagabili_AGEA!$A$3:$Y$20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0" i="1" l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<sst xmlns="http://schemas.openxmlformats.org/spreadsheetml/2006/main" count="247" uniqueCount="78">
  <si>
    <t>Dettaglio Domande Pagabili Decreto 406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</si>
  <si>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</si>
  <si>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</si>
  <si>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</si>
  <si>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</si>
  <si>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</si>
  <si>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</si>
  <si>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</si>
  <si>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</si>
  <si>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</si>
  <si>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</si>
  <si>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</si>
  <si>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</si>
  <si>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</si>
  <si>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</si>
  <si>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</si>
  <si>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</si>
  <si>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</si>
  <si>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</si>
  <si>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</si>
  <si>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</si>
  <si>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</si>
  <si>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</si>
  <si>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</si>
  <si>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</si>
  <si>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</si>
  <si>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</si>
  <si>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</si>
  <si>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CAA CIA srl</t>
  </si>
  <si>
    <t>NO</t>
  </si>
  <si>
    <t>Nuova Programmazione</t>
  </si>
  <si>
    <t>In Liquidazione</t>
  </si>
  <si>
    <t>Saldo</t>
  </si>
  <si>
    <t>Co-Finanziato</t>
  </si>
  <si>
    <t>CAA Coldiretti srl</t>
  </si>
  <si>
    <t>Trascinamenti</t>
  </si>
  <si>
    <t>Misure Strutturali</t>
  </si>
  <si>
    <t>IN PROPRIO</t>
  </si>
  <si>
    <t>SI</t>
  </si>
  <si>
    <t>SAL</t>
  </si>
  <si>
    <t>MARCHE</t>
  </si>
  <si>
    <t>SERV. DEC. AGRICOLTURA E ALIM. -ASCOLI PICENO</t>
  </si>
  <si>
    <t>CAA Coldiretti - ASCOLI PICENO - 040</t>
  </si>
  <si>
    <t>DI BUO' GIUSEPPE</t>
  </si>
  <si>
    <t>AGEA.ASR.2020.0578784</t>
  </si>
  <si>
    <t>SERV. DEC. AGRICOLTURA E ALIMENTAZIONE - PESARO</t>
  </si>
  <si>
    <t>CAA Coldiretti - RIMINI - 005</t>
  </si>
  <si>
    <t>ZANCHINI BENITO</t>
  </si>
  <si>
    <t>AGEA.ASR.2018.2433538</t>
  </si>
  <si>
    <t>SERV. DEC. AGRICOLTURA E ALIM. - MACERATA</t>
  </si>
  <si>
    <t>CAA CIA - ANCONA - 006</t>
  </si>
  <si>
    <t>SOC.AGR.DI GESTIONE FORESTALE DEI BENI AGRO SILVO PASTORALI DEI MONTI</t>
  </si>
  <si>
    <t>AGEA.ASR.2020.1251729</t>
  </si>
  <si>
    <t>SOC.AGR.FOR.DI GESTIONE DEI BENI AGRO SILVO PASTORALI TRONTO</t>
  </si>
  <si>
    <t>AGEA.ASR.2020.1251730</t>
  </si>
  <si>
    <t>SERV. DEC. AGRICOLTURA E ALIMENTAZIONE - ANCONA</t>
  </si>
  <si>
    <t>AZIENDA AGRICOLA AGOSTINI DI AGOSTINI MATTEO &amp; C. S.N.C.</t>
  </si>
  <si>
    <t>AGEA.ASR.2020.1245047</t>
  </si>
  <si>
    <t>IMPRESA VERDE MARCHE SRL</t>
  </si>
  <si>
    <t>AGEA.ASR.2020.1249634</t>
  </si>
  <si>
    <t>AGEA.ASR.2020.1245057</t>
  </si>
  <si>
    <t>CAA Coldiretti - ASCOLI PICENO - 010</t>
  </si>
  <si>
    <t>SOCIETA AGRICOLA VALLEMONA SOCIETA SEMPLICE</t>
  </si>
  <si>
    <t>AGEA.ASR.2020.1245039</t>
  </si>
  <si>
    <t>CAA Coldiretti - MACERATA - 017</t>
  </si>
  <si>
    <t>SOCIETA' AGRICOLA INCANTO DI TISI CINZIA E C. S.S.</t>
  </si>
  <si>
    <t>SOCIETA' AGRICOLA LANA CARLO E RICCARDO S.S.</t>
  </si>
  <si>
    <t>CAA Coldiretti - PESARO E URBINO - 013</t>
  </si>
  <si>
    <t>CIACCI LUCA</t>
  </si>
  <si>
    <t>AGEA.ASR.2020.1245070</t>
  </si>
  <si>
    <t>AGEA.ASR.2020.1245065</t>
  </si>
  <si>
    <t>FIECCHI MASSIMO</t>
  </si>
  <si>
    <t>AGEA.ASR.2020.1245060</t>
  </si>
  <si>
    <t>INFORMAZIONE SOCIETA' A RESPONSABILITA' LIMITATA</t>
  </si>
  <si>
    <t>AGEA.ASR.2020.1249642</t>
  </si>
  <si>
    <t>CAA Coldiretti - MACERATA - 007</t>
  </si>
  <si>
    <t>MARTINES FABIO</t>
  </si>
  <si>
    <t>SOC.AGR.VILLA LE CASE DI ARNAUTOVICI 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</si>
</sst>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8CC20-5A5D-4B88-8CE2-8D13B157F165}">
  <dimension ref="A1:Y20"/>
  <sheetViews>
    <sheetView showGridLines="0" tabSelected="1" workbookViewId="0">
      <selection activeCell="D21" sqref="D21"/>
    </sheetView>
  </sheetViews>
  <sheetFormatPr defaultRowHeight="15" x14ac:dyDescent="0.25"/>
  <cols>
    <col min="1" max="1" width="15.5703125" bestFit="1" customWidth="1"/>
    <col min="2" max="2" width="16.28515625" bestFit="1" customWidth="1"/>
    <col min="3" max="3" width="18.42578125" bestFit="1" customWidth="1"/>
    <col min="4" max="4" width="36.5703125" bestFit="1" customWidth="1"/>
    <col min="5" max="5" width="32.42578125" bestFit="1" customWidth="1"/>
    <col min="6" max="6" width="33.85546875" bestFit="1" customWidth="1"/>
    <col min="7" max="7" width="8.42578125" bestFit="1" customWidth="1"/>
    <col min="8" max="8" width="12.7109375" bestFit="1" customWidth="1"/>
    <col min="9" max="9" width="21.140625" bestFit="1" customWidth="1"/>
    <col min="10" max="10" width="20.140625" bestFit="1" customWidth="1"/>
    <col min="11" max="12" width="17" bestFit="1" customWidth="1"/>
    <col min="13" max="13" width="16.28515625" bestFit="1" customWidth="1"/>
    <col min="14" max="14" width="36.5703125" bestFit="1" customWidth="1"/>
    <col min="15" max="15" width="18.85546875" bestFit="1" customWidth="1"/>
    <col min="16" max="16" width="23" bestFit="1" customWidth="1"/>
    <col min="17" max="17" width="16.28515625" bestFit="1" customWidth="1"/>
    <col min="18" max="18" width="17.85546875" bestFit="1" customWidth="1"/>
    <col min="19" max="19" width="20.28515625" bestFit="1" customWidth="1"/>
    <col min="20" max="20" width="4.85546875" bestFit="1" customWidth="1"/>
    <col min="21" max="21" width="18.42578125" bestFit="1" customWidth="1"/>
    <col min="22" max="22" width="24.5703125" bestFit="1" customWidth="1"/>
    <col min="23" max="24" width="27.140625" bestFit="1" customWidth="1"/>
    <col min="25" max="25" width="33.85546875" bestFit="1" customWidth="1"/>
  </cols>
  <sheetData>
    <row r="1" spans="1: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</row>
    <row r="4" spans="1:25" ht="24.75" x14ac:dyDescent="0.25">
      <c r="A4" s="5" t="s">
        <v>26</v>
      </c>
      <c r="B4" s="5" t="s">
        <v>27</v>
      </c>
      <c r="C4" s="5" t="s">
        <v>40</v>
      </c>
      <c r="D4" s="5" t="s">
        <v>41</v>
      </c>
      <c r="E4" s="5" t="s">
        <v>34</v>
      </c>
      <c r="F4" s="5" t="s">
        <v>42</v>
      </c>
      <c r="G4" s="5">
        <v>2018</v>
      </c>
      <c r="H4" s="5" t="str">
        <f>CONCATENATE("84240990493")</f>
        <v>84240990493</v>
      </c>
      <c r="I4" s="5" t="s">
        <v>29</v>
      </c>
      <c r="J4" s="5" t="s">
        <v>30</v>
      </c>
      <c r="K4" s="5" t="str">
        <f>CONCATENATE("")</f>
        <v/>
      </c>
      <c r="L4" s="5" t="str">
        <f>CONCATENATE("14 14.1 3a")</f>
        <v>14 14.1 3a</v>
      </c>
      <c r="M4" s="5" t="str">
        <f>CONCATENATE("DBIGPP68M03A462P")</f>
        <v>DBIGPP68M03A462P</v>
      </c>
      <c r="N4" s="5" t="s">
        <v>43</v>
      </c>
      <c r="O4" s="5" t="s">
        <v>44</v>
      </c>
      <c r="P4" s="6">
        <v>44000</v>
      </c>
      <c r="Q4" s="5" t="s">
        <v>31</v>
      </c>
      <c r="R4" s="5" t="s">
        <v>32</v>
      </c>
      <c r="S4" s="5" t="s">
        <v>33</v>
      </c>
      <c r="T4" s="5"/>
      <c r="U4" s="7">
        <v>3806.8</v>
      </c>
      <c r="V4" s="7">
        <v>1641.49</v>
      </c>
      <c r="W4" s="7">
        <v>1515.87</v>
      </c>
      <c r="X4" s="5">
        <v>0</v>
      </c>
      <c r="Y4" s="5">
        <v>649.44000000000005</v>
      </c>
    </row>
    <row r="5" spans="1:25" ht="24.75" x14ac:dyDescent="0.25">
      <c r="A5" s="5" t="s">
        <v>26</v>
      </c>
      <c r="B5" s="5" t="s">
        <v>27</v>
      </c>
      <c r="C5" s="5" t="s">
        <v>40</v>
      </c>
      <c r="D5" s="5" t="s">
        <v>41</v>
      </c>
      <c r="E5" s="5" t="s">
        <v>34</v>
      </c>
      <c r="F5" s="5" t="s">
        <v>42</v>
      </c>
      <c r="G5" s="5">
        <v>2019</v>
      </c>
      <c r="H5" s="5" t="str">
        <f>CONCATENATE("94240775802")</f>
        <v>94240775802</v>
      </c>
      <c r="I5" s="5" t="s">
        <v>29</v>
      </c>
      <c r="J5" s="5" t="s">
        <v>30</v>
      </c>
      <c r="K5" s="5" t="str">
        <f>CONCATENATE("")</f>
        <v/>
      </c>
      <c r="L5" s="5" t="str">
        <f>CONCATENATE("14 14.1 3a")</f>
        <v>14 14.1 3a</v>
      </c>
      <c r="M5" s="5" t="str">
        <f>CONCATENATE("DBIGPP68M03A462P")</f>
        <v>DBIGPP68M03A462P</v>
      </c>
      <c r="N5" s="5" t="s">
        <v>43</v>
      </c>
      <c r="O5" s="5" t="s">
        <v>44</v>
      </c>
      <c r="P5" s="6">
        <v>44000</v>
      </c>
      <c r="Q5" s="5" t="s">
        <v>31</v>
      </c>
      <c r="R5" s="5" t="s">
        <v>32</v>
      </c>
      <c r="S5" s="5" t="s">
        <v>33</v>
      </c>
      <c r="T5" s="5"/>
      <c r="U5" s="7">
        <v>4120</v>
      </c>
      <c r="V5" s="7">
        <v>1776.54</v>
      </c>
      <c r="W5" s="7">
        <v>1640.58</v>
      </c>
      <c r="X5" s="5">
        <v>0</v>
      </c>
      <c r="Y5" s="5">
        <v>702.88</v>
      </c>
    </row>
    <row r="6" spans="1:25" ht="24.75" x14ac:dyDescent="0.25">
      <c r="A6" s="5" t="s">
        <v>26</v>
      </c>
      <c r="B6" s="5" t="s">
        <v>27</v>
      </c>
      <c r="C6" s="5" t="s">
        <v>40</v>
      </c>
      <c r="D6" s="5" t="s">
        <v>45</v>
      </c>
      <c r="E6" s="5" t="s">
        <v>34</v>
      </c>
      <c r="F6" s="5" t="s">
        <v>46</v>
      </c>
      <c r="G6" s="5">
        <v>2015</v>
      </c>
      <c r="H6" s="5" t="str">
        <f>CONCATENATE("54735026228")</f>
        <v>54735026228</v>
      </c>
      <c r="I6" s="5" t="s">
        <v>29</v>
      </c>
      <c r="J6" s="5" t="s">
        <v>35</v>
      </c>
      <c r="K6" s="5" t="str">
        <f>CONCATENATE("221")</f>
        <v>221</v>
      </c>
      <c r="L6" s="5" t="str">
        <f>CONCATENATE("8 8.1 5e")</f>
        <v>8 8.1 5e</v>
      </c>
      <c r="M6" s="5" t="str">
        <f>CONCATENATE("ZNCBNT34A13I201K")</f>
        <v>ZNCBNT34A13I201K</v>
      </c>
      <c r="N6" s="5" t="s">
        <v>47</v>
      </c>
      <c r="O6" s="5" t="s">
        <v>48</v>
      </c>
      <c r="P6" s="6">
        <v>43452</v>
      </c>
      <c r="Q6" s="5" t="s">
        <v>31</v>
      </c>
      <c r="R6" s="5" t="s">
        <v>32</v>
      </c>
      <c r="S6" s="5" t="s">
        <v>33</v>
      </c>
      <c r="T6" s="5"/>
      <c r="U6" s="7">
        <v>1800.16</v>
      </c>
      <c r="V6" s="5">
        <v>776.23</v>
      </c>
      <c r="W6" s="5">
        <v>716.82</v>
      </c>
      <c r="X6" s="5">
        <v>0</v>
      </c>
      <c r="Y6" s="5">
        <v>307.11</v>
      </c>
    </row>
    <row r="7" spans="1:25" ht="24.75" x14ac:dyDescent="0.25">
      <c r="A7" s="5" t="s">
        <v>26</v>
      </c>
      <c r="B7" s="5" t="s">
        <v>36</v>
      </c>
      <c r="C7" s="5" t="s">
        <v>40</v>
      </c>
      <c r="D7" s="5" t="s">
        <v>49</v>
      </c>
      <c r="E7" s="5" t="s">
        <v>28</v>
      </c>
      <c r="F7" s="5" t="s">
        <v>50</v>
      </c>
      <c r="G7" s="5">
        <v>2017</v>
      </c>
      <c r="H7" s="5" t="str">
        <f>CONCATENATE("04270124441")</f>
        <v>04270124441</v>
      </c>
      <c r="I7" s="5" t="s">
        <v>29</v>
      </c>
      <c r="J7" s="5" t="s">
        <v>30</v>
      </c>
      <c r="K7" s="5" t="str">
        <f>CONCATENATE("")</f>
        <v/>
      </c>
      <c r="L7" s="5" t="str">
        <f>CONCATENATE("16 16.8 5e")</f>
        <v>16 16.8 5e</v>
      </c>
      <c r="M7" s="5" t="str">
        <f>CONCATENATE("01736200435")</f>
        <v>01736200435</v>
      </c>
      <c r="N7" s="5" t="s">
        <v>51</v>
      </c>
      <c r="O7" s="5" t="s">
        <v>52</v>
      </c>
      <c r="P7" s="6">
        <v>44123</v>
      </c>
      <c r="Q7" s="5" t="s">
        <v>31</v>
      </c>
      <c r="R7" s="5" t="s">
        <v>32</v>
      </c>
      <c r="S7" s="5" t="s">
        <v>33</v>
      </c>
      <c r="T7" s="5"/>
      <c r="U7" s="7">
        <v>9921.83</v>
      </c>
      <c r="V7" s="7">
        <v>4278.29</v>
      </c>
      <c r="W7" s="7">
        <v>3950.87</v>
      </c>
      <c r="X7" s="5">
        <v>0</v>
      </c>
      <c r="Y7" s="7">
        <v>1692.67</v>
      </c>
    </row>
    <row r="8" spans="1:25" ht="24.75" x14ac:dyDescent="0.25">
      <c r="A8" s="5" t="s">
        <v>26</v>
      </c>
      <c r="B8" s="5" t="s">
        <v>36</v>
      </c>
      <c r="C8" s="5" t="s">
        <v>40</v>
      </c>
      <c r="D8" s="5" t="s">
        <v>41</v>
      </c>
      <c r="E8" s="5" t="s">
        <v>37</v>
      </c>
      <c r="F8" s="5" t="s">
        <v>37</v>
      </c>
      <c r="G8" s="5">
        <v>2017</v>
      </c>
      <c r="H8" s="5" t="str">
        <f>CONCATENATE("04270129382")</f>
        <v>04270129382</v>
      </c>
      <c r="I8" s="5" t="s">
        <v>29</v>
      </c>
      <c r="J8" s="5" t="s">
        <v>30</v>
      </c>
      <c r="K8" s="5" t="str">
        <f>CONCATENATE("")</f>
        <v/>
      </c>
      <c r="L8" s="5" t="str">
        <f>CONCATENATE("16 16.8 5e")</f>
        <v>16 16.8 5e</v>
      </c>
      <c r="M8" s="5" t="str">
        <f>CONCATENATE("02124870441")</f>
        <v>02124870441</v>
      </c>
      <c r="N8" s="5" t="s">
        <v>53</v>
      </c>
      <c r="O8" s="5" t="s">
        <v>54</v>
      </c>
      <c r="P8" s="6">
        <v>44123</v>
      </c>
      <c r="Q8" s="5" t="s">
        <v>31</v>
      </c>
      <c r="R8" s="5" t="s">
        <v>32</v>
      </c>
      <c r="S8" s="5" t="s">
        <v>33</v>
      </c>
      <c r="T8" s="5"/>
      <c r="U8" s="7">
        <v>128183.11</v>
      </c>
      <c r="V8" s="7">
        <v>55272.56</v>
      </c>
      <c r="W8" s="7">
        <v>51042.51</v>
      </c>
      <c r="X8" s="5">
        <v>0</v>
      </c>
      <c r="Y8" s="7">
        <v>21868.04</v>
      </c>
    </row>
    <row r="9" spans="1:25" ht="24.75" x14ac:dyDescent="0.25">
      <c r="A9" s="5" t="s">
        <v>26</v>
      </c>
      <c r="B9" s="5" t="s">
        <v>36</v>
      </c>
      <c r="C9" s="5" t="s">
        <v>40</v>
      </c>
      <c r="D9" s="5" t="s">
        <v>55</v>
      </c>
      <c r="E9" s="5" t="s">
        <v>28</v>
      </c>
      <c r="F9" s="5" t="s">
        <v>50</v>
      </c>
      <c r="G9" s="5">
        <v>2017</v>
      </c>
      <c r="H9" s="5" t="str">
        <f>CONCATENATE("04270130000")</f>
        <v>04270130000</v>
      </c>
      <c r="I9" s="5" t="s">
        <v>29</v>
      </c>
      <c r="J9" s="5" t="s">
        <v>30</v>
      </c>
      <c r="K9" s="5" t="str">
        <f>CONCATENATE("")</f>
        <v/>
      </c>
      <c r="L9" s="5" t="str">
        <f>CONCATENATE("6 6.4 2a")</f>
        <v>6 6.4 2a</v>
      </c>
      <c r="M9" s="5" t="str">
        <f>CONCATENATE("02745870424")</f>
        <v>02745870424</v>
      </c>
      <c r="N9" s="5" t="s">
        <v>56</v>
      </c>
      <c r="O9" s="5" t="s">
        <v>57</v>
      </c>
      <c r="P9" s="6">
        <v>44119</v>
      </c>
      <c r="Q9" s="5" t="s">
        <v>31</v>
      </c>
      <c r="R9" s="5" t="s">
        <v>39</v>
      </c>
      <c r="S9" s="5" t="s">
        <v>33</v>
      </c>
      <c r="T9" s="5"/>
      <c r="U9" s="7">
        <v>62737.11</v>
      </c>
      <c r="V9" s="7">
        <v>27052.240000000002</v>
      </c>
      <c r="W9" s="7">
        <v>24981.919999999998</v>
      </c>
      <c r="X9" s="5">
        <v>0</v>
      </c>
      <c r="Y9" s="7">
        <v>10702.95</v>
      </c>
    </row>
    <row r="10" spans="1:25" ht="24.75" x14ac:dyDescent="0.25">
      <c r="A10" s="5" t="s">
        <v>26</v>
      </c>
      <c r="B10" s="5" t="s">
        <v>36</v>
      </c>
      <c r="C10" s="5" t="s">
        <v>40</v>
      </c>
      <c r="D10" s="5" t="s">
        <v>45</v>
      </c>
      <c r="E10" s="5" t="s">
        <v>37</v>
      </c>
      <c r="F10" s="5" t="s">
        <v>37</v>
      </c>
      <c r="G10" s="5">
        <v>2017</v>
      </c>
      <c r="H10" s="5" t="str">
        <f>CONCATENATE("94270174587")</f>
        <v>94270174587</v>
      </c>
      <c r="I10" s="5" t="s">
        <v>38</v>
      </c>
      <c r="J10" s="5" t="s">
        <v>30</v>
      </c>
      <c r="K10" s="5" t="str">
        <f>CONCATENATE("")</f>
        <v/>
      </c>
      <c r="L10" s="5" t="str">
        <f>CONCATENATE("1 1.1 2a")</f>
        <v>1 1.1 2a</v>
      </c>
      <c r="M10" s="5" t="str">
        <f>CONCATENATE("02051370423")</f>
        <v>02051370423</v>
      </c>
      <c r="N10" s="5" t="s">
        <v>58</v>
      </c>
      <c r="O10" s="5" t="s">
        <v>59</v>
      </c>
      <c r="P10" s="6">
        <v>44119</v>
      </c>
      <c r="Q10" s="5" t="s">
        <v>31</v>
      </c>
      <c r="R10" s="5" t="s">
        <v>32</v>
      </c>
      <c r="S10" s="5" t="s">
        <v>33</v>
      </c>
      <c r="T10" s="5"/>
      <c r="U10" s="7">
        <v>1913.99</v>
      </c>
      <c r="V10" s="5">
        <v>825.31</v>
      </c>
      <c r="W10" s="5">
        <v>762.15</v>
      </c>
      <c r="X10" s="5">
        <v>0</v>
      </c>
      <c r="Y10" s="5">
        <v>326.52999999999997</v>
      </c>
    </row>
    <row r="11" spans="1:25" ht="24.75" x14ac:dyDescent="0.25">
      <c r="A11" s="5" t="s">
        <v>26</v>
      </c>
      <c r="B11" s="5" t="s">
        <v>36</v>
      </c>
      <c r="C11" s="5" t="s">
        <v>40</v>
      </c>
      <c r="D11" s="5" t="s">
        <v>55</v>
      </c>
      <c r="E11" s="5" t="s">
        <v>28</v>
      </c>
      <c r="F11" s="5" t="s">
        <v>50</v>
      </c>
      <c r="G11" s="5">
        <v>2017</v>
      </c>
      <c r="H11" s="5" t="str">
        <f>CONCATENATE("04270130018")</f>
        <v>04270130018</v>
      </c>
      <c r="I11" s="5" t="s">
        <v>29</v>
      </c>
      <c r="J11" s="5" t="s">
        <v>30</v>
      </c>
      <c r="K11" s="5" t="str">
        <f>CONCATENATE("")</f>
        <v/>
      </c>
      <c r="L11" s="5" t="str">
        <f>CONCATENATE("4 4.1 2a")</f>
        <v>4 4.1 2a</v>
      </c>
      <c r="M11" s="5" t="str">
        <f>CONCATENATE("02745870424")</f>
        <v>02745870424</v>
      </c>
      <c r="N11" s="5" t="s">
        <v>56</v>
      </c>
      <c r="O11" s="5" t="s">
        <v>60</v>
      </c>
      <c r="P11" s="6">
        <v>44119</v>
      </c>
      <c r="Q11" s="5" t="s">
        <v>31</v>
      </c>
      <c r="R11" s="5" t="s">
        <v>39</v>
      </c>
      <c r="S11" s="5" t="s">
        <v>33</v>
      </c>
      <c r="T11" s="5"/>
      <c r="U11" s="7">
        <v>61826.1</v>
      </c>
      <c r="V11" s="7">
        <v>26659.41</v>
      </c>
      <c r="W11" s="7">
        <v>24619.15</v>
      </c>
      <c r="X11" s="5">
        <v>0</v>
      </c>
      <c r="Y11" s="7">
        <v>10547.54</v>
      </c>
    </row>
    <row r="12" spans="1:25" ht="24.75" x14ac:dyDescent="0.25">
      <c r="A12" s="5" t="s">
        <v>26</v>
      </c>
      <c r="B12" s="5" t="s">
        <v>36</v>
      </c>
      <c r="C12" s="5" t="s">
        <v>40</v>
      </c>
      <c r="D12" s="5" t="s">
        <v>41</v>
      </c>
      <c r="E12" s="5" t="s">
        <v>34</v>
      </c>
      <c r="F12" s="5" t="s">
        <v>61</v>
      </c>
      <c r="G12" s="5">
        <v>2017</v>
      </c>
      <c r="H12" s="5" t="str">
        <f>CONCATENATE("04270129986")</f>
        <v>04270129986</v>
      </c>
      <c r="I12" s="5" t="s">
        <v>29</v>
      </c>
      <c r="J12" s="5" t="s">
        <v>30</v>
      </c>
      <c r="K12" s="5" t="str">
        <f>CONCATENATE("")</f>
        <v/>
      </c>
      <c r="L12" s="5" t="str">
        <f>CONCATENATE("6 6.1 2b")</f>
        <v>6 6.1 2b</v>
      </c>
      <c r="M12" s="5" t="str">
        <f>CONCATENATE("02316420443")</f>
        <v>02316420443</v>
      </c>
      <c r="N12" s="5" t="s">
        <v>62</v>
      </c>
      <c r="O12" s="5" t="s">
        <v>63</v>
      </c>
      <c r="P12" s="6">
        <v>44119</v>
      </c>
      <c r="Q12" s="5" t="s">
        <v>31</v>
      </c>
      <c r="R12" s="5" t="s">
        <v>39</v>
      </c>
      <c r="S12" s="5" t="s">
        <v>33</v>
      </c>
      <c r="T12" s="5"/>
      <c r="U12" s="7">
        <v>42000</v>
      </c>
      <c r="V12" s="7">
        <v>18110.400000000001</v>
      </c>
      <c r="W12" s="7">
        <v>16724.400000000001</v>
      </c>
      <c r="X12" s="5">
        <v>0</v>
      </c>
      <c r="Y12" s="7">
        <v>7165.2</v>
      </c>
    </row>
    <row r="13" spans="1:25" ht="24.75" x14ac:dyDescent="0.25">
      <c r="A13" s="5" t="s">
        <v>26</v>
      </c>
      <c r="B13" s="5" t="s">
        <v>36</v>
      </c>
      <c r="C13" s="5" t="s">
        <v>40</v>
      </c>
      <c r="D13" s="5" t="s">
        <v>55</v>
      </c>
      <c r="E13" s="5" t="s">
        <v>34</v>
      </c>
      <c r="F13" s="5" t="s">
        <v>64</v>
      </c>
      <c r="G13" s="5">
        <v>2017</v>
      </c>
      <c r="H13" s="5" t="str">
        <f>CONCATENATE("04270129960")</f>
        <v>04270129960</v>
      </c>
      <c r="I13" s="5" t="s">
        <v>29</v>
      </c>
      <c r="J13" s="5" t="s">
        <v>30</v>
      </c>
      <c r="K13" s="5" t="str">
        <f>CONCATENATE("")</f>
        <v/>
      </c>
      <c r="L13" s="5" t="str">
        <f>CONCATENATE("6 6.1 2b")</f>
        <v>6 6.1 2b</v>
      </c>
      <c r="M13" s="5" t="str">
        <f>CONCATENATE("01915750432")</f>
        <v>01915750432</v>
      </c>
      <c r="N13" s="5" t="s">
        <v>65</v>
      </c>
      <c r="O13" s="5" t="s">
        <v>63</v>
      </c>
      <c r="P13" s="6">
        <v>44119</v>
      </c>
      <c r="Q13" s="5" t="s">
        <v>31</v>
      </c>
      <c r="R13" s="5" t="s">
        <v>39</v>
      </c>
      <c r="S13" s="5" t="s">
        <v>33</v>
      </c>
      <c r="T13" s="5"/>
      <c r="U13" s="7">
        <v>42000</v>
      </c>
      <c r="V13" s="7">
        <v>18110.400000000001</v>
      </c>
      <c r="W13" s="7">
        <v>16724.400000000001</v>
      </c>
      <c r="X13" s="5">
        <v>0</v>
      </c>
      <c r="Y13" s="7">
        <v>7165.2</v>
      </c>
    </row>
    <row r="14" spans="1:25" ht="24.75" x14ac:dyDescent="0.25">
      <c r="A14" s="5" t="s">
        <v>26</v>
      </c>
      <c r="B14" s="5" t="s">
        <v>36</v>
      </c>
      <c r="C14" s="5" t="s">
        <v>40</v>
      </c>
      <c r="D14" s="5" t="s">
        <v>45</v>
      </c>
      <c r="E14" s="5" t="s">
        <v>34</v>
      </c>
      <c r="F14" s="5" t="s">
        <v>64</v>
      </c>
      <c r="G14" s="5">
        <v>2017</v>
      </c>
      <c r="H14" s="5" t="str">
        <f>CONCATENATE("04270129978")</f>
        <v>04270129978</v>
      </c>
      <c r="I14" s="5" t="s">
        <v>29</v>
      </c>
      <c r="J14" s="5" t="s">
        <v>30</v>
      </c>
      <c r="K14" s="5" t="str">
        <f>CONCATENATE("")</f>
        <v/>
      </c>
      <c r="L14" s="5" t="str">
        <f>CONCATENATE("6 6.1 2b")</f>
        <v>6 6.1 2b</v>
      </c>
      <c r="M14" s="5" t="str">
        <f>CONCATENATE("01964190431")</f>
        <v>01964190431</v>
      </c>
      <c r="N14" s="5" t="s">
        <v>66</v>
      </c>
      <c r="O14" s="5" t="s">
        <v>63</v>
      </c>
      <c r="P14" s="6">
        <v>44119</v>
      </c>
      <c r="Q14" s="5" t="s">
        <v>31</v>
      </c>
      <c r="R14" s="5" t="s">
        <v>39</v>
      </c>
      <c r="S14" s="5" t="s">
        <v>33</v>
      </c>
      <c r="T14" s="5"/>
      <c r="U14" s="7">
        <v>42000</v>
      </c>
      <c r="V14" s="7">
        <v>18110.400000000001</v>
      </c>
      <c r="W14" s="7">
        <v>16724.400000000001</v>
      </c>
      <c r="X14" s="5">
        <v>0</v>
      </c>
      <c r="Y14" s="7">
        <v>7165.2</v>
      </c>
    </row>
    <row r="15" spans="1:25" ht="24.75" x14ac:dyDescent="0.25">
      <c r="A15" s="5" t="s">
        <v>26</v>
      </c>
      <c r="B15" s="5" t="s">
        <v>36</v>
      </c>
      <c r="C15" s="5" t="s">
        <v>40</v>
      </c>
      <c r="D15" s="5" t="s">
        <v>45</v>
      </c>
      <c r="E15" s="5" t="s">
        <v>34</v>
      </c>
      <c r="F15" s="5" t="s">
        <v>67</v>
      </c>
      <c r="G15" s="5">
        <v>2017</v>
      </c>
      <c r="H15" s="5" t="str">
        <f>CONCATENATE("04270130133")</f>
        <v>04270130133</v>
      </c>
      <c r="I15" s="5" t="s">
        <v>29</v>
      </c>
      <c r="J15" s="5" t="s">
        <v>30</v>
      </c>
      <c r="K15" s="5" t="str">
        <f>CONCATENATE("")</f>
        <v/>
      </c>
      <c r="L15" s="5" t="str">
        <f>CONCATENATE("4 4.1 2a")</f>
        <v>4 4.1 2a</v>
      </c>
      <c r="M15" s="5" t="str">
        <f>CONCATENATE("CCCLCU96T14D749O")</f>
        <v>CCCLCU96T14D749O</v>
      </c>
      <c r="N15" s="5" t="s">
        <v>68</v>
      </c>
      <c r="O15" s="5" t="s">
        <v>69</v>
      </c>
      <c r="P15" s="6">
        <v>44119</v>
      </c>
      <c r="Q15" s="5" t="s">
        <v>31</v>
      </c>
      <c r="R15" s="5" t="s">
        <v>32</v>
      </c>
      <c r="S15" s="5" t="s">
        <v>33</v>
      </c>
      <c r="T15" s="5"/>
      <c r="U15" s="7">
        <v>24600.400000000001</v>
      </c>
      <c r="V15" s="7">
        <v>10607.69</v>
      </c>
      <c r="W15" s="7">
        <v>9795.8799999999992</v>
      </c>
      <c r="X15" s="5">
        <v>0</v>
      </c>
      <c r="Y15" s="7">
        <v>4196.83</v>
      </c>
    </row>
    <row r="16" spans="1:25" ht="24.75" x14ac:dyDescent="0.25">
      <c r="A16" s="5" t="s">
        <v>26</v>
      </c>
      <c r="B16" s="5" t="s">
        <v>36</v>
      </c>
      <c r="C16" s="5" t="s">
        <v>40</v>
      </c>
      <c r="D16" s="5" t="s">
        <v>45</v>
      </c>
      <c r="E16" s="5" t="s">
        <v>34</v>
      </c>
      <c r="F16" s="5" t="s">
        <v>67</v>
      </c>
      <c r="G16" s="5">
        <v>2017</v>
      </c>
      <c r="H16" s="5" t="str">
        <f>CONCATENATE("04270130125")</f>
        <v>04270130125</v>
      </c>
      <c r="I16" s="5" t="s">
        <v>29</v>
      </c>
      <c r="J16" s="5" t="s">
        <v>30</v>
      </c>
      <c r="K16" s="5" t="str">
        <f>CONCATENATE("")</f>
        <v/>
      </c>
      <c r="L16" s="5" t="str">
        <f>CONCATENATE("6 6.1 2b")</f>
        <v>6 6.1 2b</v>
      </c>
      <c r="M16" s="5" t="str">
        <f>CONCATENATE("CCCLCU96T14D749O")</f>
        <v>CCCLCU96T14D749O</v>
      </c>
      <c r="N16" s="5" t="s">
        <v>68</v>
      </c>
      <c r="O16" s="5" t="s">
        <v>70</v>
      </c>
      <c r="P16" s="6">
        <v>44119</v>
      </c>
      <c r="Q16" s="5" t="s">
        <v>31</v>
      </c>
      <c r="R16" s="5" t="s">
        <v>32</v>
      </c>
      <c r="S16" s="5" t="s">
        <v>33</v>
      </c>
      <c r="T16" s="5"/>
      <c r="U16" s="7">
        <v>50000</v>
      </c>
      <c r="V16" s="7">
        <v>21560</v>
      </c>
      <c r="W16" s="7">
        <v>19910</v>
      </c>
      <c r="X16" s="5">
        <v>0</v>
      </c>
      <c r="Y16" s="7">
        <v>8530</v>
      </c>
    </row>
    <row r="17" spans="1:25" ht="24.75" x14ac:dyDescent="0.25">
      <c r="A17" s="5" t="s">
        <v>26</v>
      </c>
      <c r="B17" s="5" t="s">
        <v>36</v>
      </c>
      <c r="C17" s="5" t="s">
        <v>40</v>
      </c>
      <c r="D17" s="5" t="s">
        <v>49</v>
      </c>
      <c r="E17" s="5" t="s">
        <v>37</v>
      </c>
      <c r="F17" s="5" t="s">
        <v>37</v>
      </c>
      <c r="G17" s="5">
        <v>2017</v>
      </c>
      <c r="H17" s="5" t="str">
        <f>CONCATENATE("04270130109")</f>
        <v>04270130109</v>
      </c>
      <c r="I17" s="5" t="s">
        <v>29</v>
      </c>
      <c r="J17" s="5" t="s">
        <v>30</v>
      </c>
      <c r="K17" s="5" t="str">
        <f>CONCATENATE("")</f>
        <v/>
      </c>
      <c r="L17" s="5" t="str">
        <f>CONCATENATE("6 6.1 2b")</f>
        <v>6 6.1 2b</v>
      </c>
      <c r="M17" s="5" t="str">
        <f>CONCATENATE("FCCMSM81R24B474R")</f>
        <v>FCCMSM81R24B474R</v>
      </c>
      <c r="N17" s="5" t="s">
        <v>71</v>
      </c>
      <c r="O17" s="5" t="s">
        <v>72</v>
      </c>
      <c r="P17" s="6">
        <v>44119</v>
      </c>
      <c r="Q17" s="5" t="s">
        <v>31</v>
      </c>
      <c r="R17" s="5" t="s">
        <v>39</v>
      </c>
      <c r="S17" s="5" t="s">
        <v>33</v>
      </c>
      <c r="T17" s="5"/>
      <c r="U17" s="7">
        <v>42000</v>
      </c>
      <c r="V17" s="7">
        <v>18110.400000000001</v>
      </c>
      <c r="W17" s="7">
        <v>16724.400000000001</v>
      </c>
      <c r="X17" s="5">
        <v>0</v>
      </c>
      <c r="Y17" s="7">
        <v>7165.2</v>
      </c>
    </row>
    <row r="18" spans="1:25" ht="24.75" x14ac:dyDescent="0.25">
      <c r="A18" s="5" t="s">
        <v>26</v>
      </c>
      <c r="B18" s="5" t="s">
        <v>36</v>
      </c>
      <c r="C18" s="5" t="s">
        <v>40</v>
      </c>
      <c r="D18" s="5" t="s">
        <v>41</v>
      </c>
      <c r="E18" s="5" t="s">
        <v>37</v>
      </c>
      <c r="F18" s="5" t="s">
        <v>37</v>
      </c>
      <c r="G18" s="5">
        <v>2017</v>
      </c>
      <c r="H18" s="5" t="str">
        <f>CONCATENATE("94270174595")</f>
        <v>94270174595</v>
      </c>
      <c r="I18" s="5" t="s">
        <v>38</v>
      </c>
      <c r="J18" s="5" t="s">
        <v>30</v>
      </c>
      <c r="K18" s="5" t="str">
        <f>CONCATENATE("")</f>
        <v/>
      </c>
      <c r="L18" s="5" t="str">
        <f>CONCATENATE("1 1.1 2a")</f>
        <v>1 1.1 2a</v>
      </c>
      <c r="M18" s="5" t="str">
        <f>CONCATENATE("01894800430")</f>
        <v>01894800430</v>
      </c>
      <c r="N18" s="5" t="s">
        <v>73</v>
      </c>
      <c r="O18" s="5" t="s">
        <v>74</v>
      </c>
      <c r="P18" s="6">
        <v>44119</v>
      </c>
      <c r="Q18" s="5" t="s">
        <v>31</v>
      </c>
      <c r="R18" s="5" t="s">
        <v>32</v>
      </c>
      <c r="S18" s="5" t="s">
        <v>33</v>
      </c>
      <c r="T18" s="5"/>
      <c r="U18" s="7">
        <v>3608.19</v>
      </c>
      <c r="V18" s="7">
        <v>1555.85</v>
      </c>
      <c r="W18" s="7">
        <v>1436.78</v>
      </c>
      <c r="X18" s="5">
        <v>0</v>
      </c>
      <c r="Y18" s="5">
        <v>615.55999999999995</v>
      </c>
    </row>
    <row r="19" spans="1:25" ht="24.75" x14ac:dyDescent="0.25">
      <c r="A19" s="5" t="s">
        <v>26</v>
      </c>
      <c r="B19" s="5" t="s">
        <v>36</v>
      </c>
      <c r="C19" s="5" t="s">
        <v>40</v>
      </c>
      <c r="D19" s="5" t="s">
        <v>49</v>
      </c>
      <c r="E19" s="5" t="s">
        <v>34</v>
      </c>
      <c r="F19" s="5" t="s">
        <v>75</v>
      </c>
      <c r="G19" s="5">
        <v>2017</v>
      </c>
      <c r="H19" s="5" t="str">
        <f>CONCATENATE("04270130117")</f>
        <v>04270130117</v>
      </c>
      <c r="I19" s="5" t="s">
        <v>29</v>
      </c>
      <c r="J19" s="5" t="s">
        <v>30</v>
      </c>
      <c r="K19" s="5" t="str">
        <f>CONCATENATE("")</f>
        <v/>
      </c>
      <c r="L19" s="5" t="str">
        <f>CONCATENATE("6 6.1 2b")</f>
        <v>6 6.1 2b</v>
      </c>
      <c r="M19" s="5" t="str">
        <f>CONCATENATE("MRTFBA79A04H501G")</f>
        <v>MRTFBA79A04H501G</v>
      </c>
      <c r="N19" s="5" t="s">
        <v>76</v>
      </c>
      <c r="O19" s="5" t="s">
        <v>72</v>
      </c>
      <c r="P19" s="6">
        <v>44119</v>
      </c>
      <c r="Q19" s="5" t="s">
        <v>31</v>
      </c>
      <c r="R19" s="5" t="s">
        <v>39</v>
      </c>
      <c r="S19" s="5" t="s">
        <v>33</v>
      </c>
      <c r="T19" s="5"/>
      <c r="U19" s="7">
        <v>28000</v>
      </c>
      <c r="V19" s="7">
        <v>12073.6</v>
      </c>
      <c r="W19" s="7">
        <v>11149.6</v>
      </c>
      <c r="X19" s="5">
        <v>0</v>
      </c>
      <c r="Y19" s="7">
        <v>4776.8</v>
      </c>
    </row>
    <row r="20" spans="1:25" x14ac:dyDescent="0.25">
      <c r="A20" s="5" t="s">
        <v>26</v>
      </c>
      <c r="B20" s="5" t="s">
        <v>36</v>
      </c>
      <c r="C20" s="5" t="s">
        <v>40</v>
      </c>
      <c r="D20" s="5" t="s">
        <v>49</v>
      </c>
      <c r="E20" s="5" t="s">
        <v>34</v>
      </c>
      <c r="F20" s="5" t="s">
        <v>75</v>
      </c>
      <c r="G20" s="5">
        <v>2017</v>
      </c>
      <c r="H20" s="5" t="str">
        <f>CONCATENATE("04270130091")</f>
        <v>04270130091</v>
      </c>
      <c r="I20" s="5" t="s">
        <v>29</v>
      </c>
      <c r="J20" s="5" t="s">
        <v>30</v>
      </c>
      <c r="K20" s="5" t="str">
        <f>CONCATENATE("")</f>
        <v/>
      </c>
      <c r="L20" s="5" t="str">
        <f>CONCATENATE("6 6.1 2b")</f>
        <v>6 6.1 2b</v>
      </c>
      <c r="M20" s="5" t="str">
        <f>CONCATENATE("01909520437")</f>
        <v>01909520437</v>
      </c>
      <c r="N20" s="5" t="s">
        <v>77</v>
      </c>
      <c r="O20" s="5" t="s">
        <v>72</v>
      </c>
      <c r="P20" s="6">
        <v>44119</v>
      </c>
      <c r="Q20" s="5" t="s">
        <v>31</v>
      </c>
      <c r="R20" s="5" t="s">
        <v>39</v>
      </c>
      <c r="S20" s="5" t="s">
        <v>33</v>
      </c>
      <c r="T20" s="5"/>
      <c r="U20" s="7">
        <v>28000</v>
      </c>
      <c r="V20" s="7">
        <v>12073.6</v>
      </c>
      <c r="W20" s="7">
        <v>11149.6</v>
      </c>
      <c r="X20" s="5">
        <v>0</v>
      </c>
      <c r="Y20" s="7">
        <v>4776.8</v>
      </c>
    </row>
  </sheetData>
  <mergeCells count="2">
    <mergeCell ref="A1:Y1"/>
    <mergeCell ref="A2:Y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Michele</cp:lastModifiedBy>
  <dcterms:created xsi:type="dcterms:W3CDTF">2020-10-28T14:57:19Z</dcterms:created>
  <dcterms:modified xsi:type="dcterms:W3CDTF">2020-10-28T14:58:11Z</dcterms:modified>
</cp:coreProperties>
</file>