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58\"/>
    </mc:Choice>
  </mc:AlternateContent>
  <xr:revisionPtr revIDLastSave="0" documentId="8_{79A915F4-597C-42F3-821E-0CBBEFF586AC}" xr6:coauthVersionLast="45" xr6:coauthVersionMax="45" xr10:uidLastSave="{00000000-0000-0000-0000-000000000000}"/>
  <bookViews>
    <workbookView xWindow="-120" yWindow="-120" windowWidth="20730" windowHeight="11160" xr2:uid="{4A782D26-6E9A-488B-B67D-6CDC299BCEAE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0" i="1" l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<sst xmlns="http://schemas.openxmlformats.org/spreadsheetml/2006/main" count="830" uniqueCount="108">
  <si>
    <t>Dettaglio Domande Pagabili Decreto 358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</si>
  <si>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</si>
  <si>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</si>
  <si>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</si>
  <si>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</si>
  <si>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</si>
  <si>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</si>
  <si>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</si>
  <si>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</si>
  <si>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</si>
  <si>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</si>
  <si>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</si>
  <si>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</si>
  <si>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</si>
  <si>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</si>
  <si>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</si>
  <si>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</si>
  <si>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</si>
  <si>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</si>
  <si>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</si>
  <si>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</si>
  <si>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</si>
  <si>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</si>
  <si>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</si>
  <si>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</si>
  <si>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</si>
  <si>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</si>
  <si>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</si>
  <si>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</si>
  <si>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</si>
  <si>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</si>
  <si>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</si>
  <si>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</si>
  <si>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</si>
  <si>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CAA CIA srl</t>
  </si>
  <si>
    <t>CAA Confagricoltura srl</t>
  </si>
  <si>
    <t>CAA-CAF AGRI S.R.L.</t>
  </si>
  <si>
    <t>CAA UNICAA srl</t>
  </si>
  <si>
    <t>MARCHE</t>
  </si>
  <si>
    <t>SERV. DEC. AGRICOLTURA E ALIM. -ASCOLI PICENO</t>
  </si>
  <si>
    <t>CAA Coldiretti - FERMO - 001</t>
  </si>
  <si>
    <t>EUSEBI ROBERTO</t>
  </si>
  <si>
    <t>CAA CAF AGRI - FERMO - 222</t>
  </si>
  <si>
    <t>GIULIANI FRANCO E LEONELLO S.S.</t>
  </si>
  <si>
    <t>CAA CAF AGRI - FERMO - 221</t>
  </si>
  <si>
    <t>D'ERASMO PASQUALE</t>
  </si>
  <si>
    <t>SCENDONI ARGEO</t>
  </si>
  <si>
    <t>CAA CIA - ASCOLI PICENO - 004</t>
  </si>
  <si>
    <t>MENTILI IVANO</t>
  </si>
  <si>
    <t>CAA CIA - ASCOLI PICENO - 006</t>
  </si>
  <si>
    <t>DEL GOBBO VITTORIA</t>
  </si>
  <si>
    <t>EUSEBI MASSIMILIANO</t>
  </si>
  <si>
    <t>VAGNONI GRAZIANO</t>
  </si>
  <si>
    <t>CAA Coldiretti - ASCOLI PICENO - 010</t>
  </si>
  <si>
    <t>SOCIETA' AGRICOLA MARCOVERDE SRL</t>
  </si>
  <si>
    <t>MECOZZI ENZO</t>
  </si>
  <si>
    <t>PASQUALINI ARISTIDE</t>
  </si>
  <si>
    <t>GOBBI LORENZO</t>
  </si>
  <si>
    <t>FARES ALDO</t>
  </si>
  <si>
    <t>IN PROPRIO</t>
  </si>
  <si>
    <t>LANCIOTTI LUCIA</t>
  </si>
  <si>
    <t>CURTI RICCARDO</t>
  </si>
  <si>
    <t>GIULIANI MIRKO</t>
  </si>
  <si>
    <t>VAGNONI GIANFRANCO</t>
  </si>
  <si>
    <t>PASQUALINI MARCO</t>
  </si>
  <si>
    <t>MAZZONI MAURIZIO</t>
  </si>
  <si>
    <t>MAZZONI STEFANO</t>
  </si>
  <si>
    <t>ANGELICI MARCO</t>
  </si>
  <si>
    <t>GEMINIANI PIERO</t>
  </si>
  <si>
    <t>CAA CIA - ASCOLI PICENO - 001</t>
  </si>
  <si>
    <t>VAGNARELLI ENRICO - GABRIELLI VINCENZA</t>
  </si>
  <si>
    <t>ANGELINI MARIO</t>
  </si>
  <si>
    <t>POLINI SANDRO</t>
  </si>
  <si>
    <t>CAA UNICAA - ASCOLI PICENO - 004</t>
  </si>
  <si>
    <t>NUCCI LUCIANO</t>
  </si>
  <si>
    <t>DEL GOBBO GIOVANNA</t>
  </si>
  <si>
    <t>MENTILI TIZIANO</t>
  </si>
  <si>
    <t>CARLINI DANILO</t>
  </si>
  <si>
    <t>PEROZZI CAMILLO</t>
  </si>
  <si>
    <t>BELLEGGIA GIORGIO</t>
  </si>
  <si>
    <t>GUIDO COCCI GRIFONI &amp; C.SRL</t>
  </si>
  <si>
    <t>PIGNOTTI ADAMO</t>
  </si>
  <si>
    <t>STRACCIA MARIO</t>
  </si>
  <si>
    <t>PULCINI ARDUINO</t>
  </si>
  <si>
    <t>FEDERICI LAURA</t>
  </si>
  <si>
    <t>TEMPESTILLI QUINTO</t>
  </si>
  <si>
    <t>MERCURI FRANCESCA SOCIETA' SEMPLICE AGRICOLA</t>
  </si>
  <si>
    <t>"AZIENDA AGRICOLA CRUCIANO" DI VILLA PATRIZIO E NORIS S.S.</t>
  </si>
  <si>
    <t>VAGNARELLI MASSIMO</t>
  </si>
  <si>
    <t>VAGNARELLI TOMMASO</t>
  </si>
  <si>
    <t>MAZZONI PIETRO</t>
  </si>
  <si>
    <t>CARBONI MATTEO</t>
  </si>
  <si>
    <t>STOPPO FABRIZIO</t>
  </si>
  <si>
    <t>MICCIO ROBERTO</t>
  </si>
  <si>
    <t>SOCIETA' AGRICOLA D'ERCOLI ROBERTO E DANIELE SOCIETA' SEMPLICE</t>
  </si>
  <si>
    <t>CAA Confagricoltura - ASCOLI PICENO - 001</t>
  </si>
  <si>
    <t>SCENDONI GIOVANNI</t>
  </si>
  <si>
    <t>MALVASIA SOCIETA' SEMPLICE DI GARBINI PAOLO,PIOTTI ANGIOLINA E VELENOS</t>
  </si>
  <si>
    <t>NESPECA GIOVANNI</t>
  </si>
  <si>
    <t>PULCINI BRUNO</t>
  </si>
  <si>
    <t>PEZZUOLI LUIGI</t>
  </si>
  <si>
    <t>MARINUCCI CORRADO</t>
  </si>
  <si>
    <t>PIGNOTTI MANUELA</t>
  </si>
  <si>
    <t>NAVONE CLAUDIO MARIA</t>
  </si>
  <si>
    <t>CURI MAURIZIO</t>
  </si>
  <si>
    <t>VITIVINICOLA D'ANGELO DI D'ANGELO PASQUALE E PHILIP SOCIETA' SEMPLICE</t>
  </si>
  <si>
    <t>CAPECCI FLORIANA</t>
  </si>
  <si>
    <t>AMELI GABRIELE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</si>
</sst>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49843-E98E-49A6-9696-F28B0AEF72D3}">
  <dimension ref="A1:Y70"/>
  <sheetViews>
    <sheetView showGridLines="0" tabSelected="1" workbookViewId="0">
      <selection activeCell="E75" sqref="E75"/>
    </sheetView>
  </sheetViews>
  <sheetFormatPr defaultRowHeight="15" x14ac:dyDescent="0.25"/>
  <cols>
    <col min="1" max="1" width="15.5703125" bestFit="1" customWidth="1"/>
    <col min="2" max="2" width="16.28515625" bestFit="1" customWidth="1"/>
    <col min="4" max="4" width="36.5703125" bestFit="1" customWidth="1"/>
    <col min="5" max="5" width="32.42578125" bestFit="1" customWidth="1"/>
    <col min="6" max="6" width="3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14062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38</v>
      </c>
      <c r="D4" s="5" t="s">
        <v>39</v>
      </c>
      <c r="E4" s="5" t="s">
        <v>28</v>
      </c>
      <c r="F4" s="5" t="s">
        <v>40</v>
      </c>
      <c r="G4" s="5">
        <v>2019</v>
      </c>
      <c r="H4" s="5" t="str">
        <f>CONCATENATE("94240930365")</f>
        <v>94240930365</v>
      </c>
      <c r="I4" s="5" t="s">
        <v>29</v>
      </c>
      <c r="J4" s="5" t="s">
        <v>30</v>
      </c>
      <c r="K4" s="5" t="str">
        <f>CONCATENATE("")</f>
        <v/>
      </c>
      <c r="L4" s="5" t="str">
        <f>CONCATENATE("10 10.1 4b")</f>
        <v>10 10.1 4b</v>
      </c>
      <c r="M4" s="5" t="str">
        <f>CONCATENATE("SBERRT65P26F415E")</f>
        <v>SBERRT65P26F415E</v>
      </c>
      <c r="N4" s="5" t="s">
        <v>41</v>
      </c>
      <c r="O4" s="5"/>
      <c r="P4" s="6">
        <v>43929</v>
      </c>
      <c r="Q4" s="5" t="s">
        <v>31</v>
      </c>
      <c r="R4" s="5" t="s">
        <v>32</v>
      </c>
      <c r="S4" s="5" t="s">
        <v>33</v>
      </c>
      <c r="T4" s="5"/>
      <c r="U4" s="7">
        <v>6720.13</v>
      </c>
      <c r="V4" s="7">
        <v>2897.72</v>
      </c>
      <c r="W4" s="7">
        <v>2675.96</v>
      </c>
      <c r="X4" s="5">
        <v>0</v>
      </c>
      <c r="Y4" s="7">
        <v>1146.45</v>
      </c>
    </row>
    <row r="5" spans="1:25" ht="24.75" x14ac:dyDescent="0.25">
      <c r="A5" s="5" t="s">
        <v>26</v>
      </c>
      <c r="B5" s="5" t="s">
        <v>27</v>
      </c>
      <c r="C5" s="5" t="s">
        <v>38</v>
      </c>
      <c r="D5" s="5" t="s">
        <v>39</v>
      </c>
      <c r="E5" s="5" t="s">
        <v>36</v>
      </c>
      <c r="F5" s="5" t="s">
        <v>42</v>
      </c>
      <c r="G5" s="5">
        <v>2018</v>
      </c>
      <c r="H5" s="5" t="str">
        <f>CONCATENATE("84240218283")</f>
        <v>84240218283</v>
      </c>
      <c r="I5" s="5" t="s">
        <v>29</v>
      </c>
      <c r="J5" s="5" t="s">
        <v>30</v>
      </c>
      <c r="K5" s="5" t="str">
        <f>CONCATENATE("")</f>
        <v/>
      </c>
      <c r="L5" s="5" t="str">
        <f>CONCATENATE("10 10.1 4b")</f>
        <v>10 10.1 4b</v>
      </c>
      <c r="M5" s="5" t="str">
        <f>CONCATENATE("01194690440")</f>
        <v>01194690440</v>
      </c>
      <c r="N5" s="5" t="s">
        <v>43</v>
      </c>
      <c r="O5" s="5"/>
      <c r="P5" s="6">
        <v>43929</v>
      </c>
      <c r="Q5" s="5" t="s">
        <v>31</v>
      </c>
      <c r="R5" s="5" t="s">
        <v>32</v>
      </c>
      <c r="S5" s="5" t="s">
        <v>33</v>
      </c>
      <c r="T5" s="5"/>
      <c r="U5" s="5">
        <v>477.53</v>
      </c>
      <c r="V5" s="5">
        <v>205.91</v>
      </c>
      <c r="W5" s="5">
        <v>190.15</v>
      </c>
      <c r="X5" s="5">
        <v>0</v>
      </c>
      <c r="Y5" s="5">
        <v>81.47</v>
      </c>
    </row>
    <row r="6" spans="1:25" ht="24.75" x14ac:dyDescent="0.25">
      <c r="A6" s="5" t="s">
        <v>26</v>
      </c>
      <c r="B6" s="5" t="s">
        <v>27</v>
      </c>
      <c r="C6" s="5" t="s">
        <v>38</v>
      </c>
      <c r="D6" s="5" t="s">
        <v>39</v>
      </c>
      <c r="E6" s="5" t="s">
        <v>36</v>
      </c>
      <c r="F6" s="5" t="s">
        <v>44</v>
      </c>
      <c r="G6" s="5">
        <v>2018</v>
      </c>
      <c r="H6" s="5" t="str">
        <f>CONCATENATE("84240567713")</f>
        <v>84240567713</v>
      </c>
      <c r="I6" s="5" t="s">
        <v>29</v>
      </c>
      <c r="J6" s="5" t="s">
        <v>30</v>
      </c>
      <c r="K6" s="5" t="str">
        <f>CONCATENATE("")</f>
        <v/>
      </c>
      <c r="L6" s="5" t="str">
        <f>CONCATENATE("10 10.1 4b")</f>
        <v>10 10.1 4b</v>
      </c>
      <c r="M6" s="5" t="str">
        <f>CONCATENATE("DRSPQL70L11G137M")</f>
        <v>DRSPQL70L11G137M</v>
      </c>
      <c r="N6" s="5" t="s">
        <v>45</v>
      </c>
      <c r="O6" s="5"/>
      <c r="P6" s="6">
        <v>43929</v>
      </c>
      <c r="Q6" s="5" t="s">
        <v>31</v>
      </c>
      <c r="R6" s="5" t="s">
        <v>32</v>
      </c>
      <c r="S6" s="5" t="s">
        <v>33</v>
      </c>
      <c r="T6" s="5"/>
      <c r="U6" s="7">
        <v>1303.73</v>
      </c>
      <c r="V6" s="5">
        <v>562.16999999999996</v>
      </c>
      <c r="W6" s="5">
        <v>519.15</v>
      </c>
      <c r="X6" s="5">
        <v>0</v>
      </c>
      <c r="Y6" s="5">
        <v>222.41</v>
      </c>
    </row>
    <row r="7" spans="1:25" ht="24.75" x14ac:dyDescent="0.25">
      <c r="A7" s="5" t="s">
        <v>26</v>
      </c>
      <c r="B7" s="5" t="s">
        <v>27</v>
      </c>
      <c r="C7" s="5" t="s">
        <v>38</v>
      </c>
      <c r="D7" s="5" t="s">
        <v>39</v>
      </c>
      <c r="E7" s="5" t="s">
        <v>28</v>
      </c>
      <c r="F7" s="5" t="s">
        <v>40</v>
      </c>
      <c r="G7" s="5">
        <v>2018</v>
      </c>
      <c r="H7" s="5" t="str">
        <f>CONCATENATE("84240573760")</f>
        <v>84240573760</v>
      </c>
      <c r="I7" s="5" t="s">
        <v>29</v>
      </c>
      <c r="J7" s="5" t="s">
        <v>30</v>
      </c>
      <c r="K7" s="5" t="str">
        <f>CONCATENATE("")</f>
        <v/>
      </c>
      <c r="L7" s="5" t="str">
        <f>CONCATENATE("10 10.1 4b")</f>
        <v>10 10.1 4b</v>
      </c>
      <c r="M7" s="5" t="str">
        <f>CONCATENATE("SCNRGA62H11G137X")</f>
        <v>SCNRGA62H11G137X</v>
      </c>
      <c r="N7" s="5" t="s">
        <v>46</v>
      </c>
      <c r="O7" s="5"/>
      <c r="P7" s="6">
        <v>43929</v>
      </c>
      <c r="Q7" s="5" t="s">
        <v>31</v>
      </c>
      <c r="R7" s="5" t="s">
        <v>32</v>
      </c>
      <c r="S7" s="5" t="s">
        <v>33</v>
      </c>
      <c r="T7" s="5"/>
      <c r="U7" s="5">
        <v>21.54</v>
      </c>
      <c r="V7" s="5">
        <v>9.2899999999999991</v>
      </c>
      <c r="W7" s="5">
        <v>8.58</v>
      </c>
      <c r="X7" s="5">
        <v>0</v>
      </c>
      <c r="Y7" s="5">
        <v>3.67</v>
      </c>
    </row>
    <row r="8" spans="1:25" ht="24.75" x14ac:dyDescent="0.25">
      <c r="A8" s="5" t="s">
        <v>26</v>
      </c>
      <c r="B8" s="5" t="s">
        <v>27</v>
      </c>
      <c r="C8" s="5" t="s">
        <v>38</v>
      </c>
      <c r="D8" s="5" t="s">
        <v>39</v>
      </c>
      <c r="E8" s="5" t="s">
        <v>34</v>
      </c>
      <c r="F8" s="5" t="s">
        <v>47</v>
      </c>
      <c r="G8" s="5">
        <v>2018</v>
      </c>
      <c r="H8" s="5" t="str">
        <f>CONCATENATE("84240011183")</f>
        <v>84240011183</v>
      </c>
      <c r="I8" s="5" t="s">
        <v>29</v>
      </c>
      <c r="J8" s="5" t="s">
        <v>30</v>
      </c>
      <c r="K8" s="5" t="str">
        <f>CONCATENATE("")</f>
        <v/>
      </c>
      <c r="L8" s="5" t="str">
        <f>CONCATENATE("10 10.1 4b")</f>
        <v>10 10.1 4b</v>
      </c>
      <c r="M8" s="5" t="str">
        <f>CONCATENATE("MNTVNI44L26F415A")</f>
        <v>MNTVNI44L26F415A</v>
      </c>
      <c r="N8" s="5" t="s">
        <v>48</v>
      </c>
      <c r="O8" s="5"/>
      <c r="P8" s="6">
        <v>43929</v>
      </c>
      <c r="Q8" s="5" t="s">
        <v>31</v>
      </c>
      <c r="R8" s="5" t="s">
        <v>32</v>
      </c>
      <c r="S8" s="5" t="s">
        <v>33</v>
      </c>
      <c r="T8" s="5"/>
      <c r="U8" s="5">
        <v>15.91</v>
      </c>
      <c r="V8" s="5">
        <v>6.86</v>
      </c>
      <c r="W8" s="5">
        <v>6.34</v>
      </c>
      <c r="X8" s="5">
        <v>0</v>
      </c>
      <c r="Y8" s="5">
        <v>2.71</v>
      </c>
    </row>
    <row r="9" spans="1:25" ht="24.75" x14ac:dyDescent="0.25">
      <c r="A9" s="5" t="s">
        <v>26</v>
      </c>
      <c r="B9" s="5" t="s">
        <v>27</v>
      </c>
      <c r="C9" s="5" t="s">
        <v>38</v>
      </c>
      <c r="D9" s="5" t="s">
        <v>39</v>
      </c>
      <c r="E9" s="5" t="s">
        <v>34</v>
      </c>
      <c r="F9" s="5" t="s">
        <v>49</v>
      </c>
      <c r="G9" s="5">
        <v>2018</v>
      </c>
      <c r="H9" s="5" t="str">
        <f>CONCATENATE("84240108229")</f>
        <v>84240108229</v>
      </c>
      <c r="I9" s="5" t="s">
        <v>29</v>
      </c>
      <c r="J9" s="5" t="s">
        <v>30</v>
      </c>
      <c r="K9" s="5" t="str">
        <f>CONCATENATE("")</f>
        <v/>
      </c>
      <c r="L9" s="5" t="str">
        <f>CONCATENATE("10 10.1 4b")</f>
        <v>10 10.1 4b</v>
      </c>
      <c r="M9" s="5" t="str">
        <f>CONCATENATE("DLGVTR53T63G137Y")</f>
        <v>DLGVTR53T63G137Y</v>
      </c>
      <c r="N9" s="5" t="s">
        <v>50</v>
      </c>
      <c r="O9" s="5"/>
      <c r="P9" s="6">
        <v>43929</v>
      </c>
      <c r="Q9" s="5" t="s">
        <v>31</v>
      </c>
      <c r="R9" s="5" t="s">
        <v>32</v>
      </c>
      <c r="S9" s="5" t="s">
        <v>33</v>
      </c>
      <c r="T9" s="5"/>
      <c r="U9" s="5">
        <v>91.16</v>
      </c>
      <c r="V9" s="5">
        <v>39.31</v>
      </c>
      <c r="W9" s="5">
        <v>36.299999999999997</v>
      </c>
      <c r="X9" s="5">
        <v>0</v>
      </c>
      <c r="Y9" s="5">
        <v>15.55</v>
      </c>
    </row>
    <row r="10" spans="1:25" ht="24.75" x14ac:dyDescent="0.25">
      <c r="A10" s="5" t="s">
        <v>26</v>
      </c>
      <c r="B10" s="5" t="s">
        <v>27</v>
      </c>
      <c r="C10" s="5" t="s">
        <v>38</v>
      </c>
      <c r="D10" s="5" t="s">
        <v>39</v>
      </c>
      <c r="E10" s="5" t="s">
        <v>28</v>
      </c>
      <c r="F10" s="5" t="s">
        <v>40</v>
      </c>
      <c r="G10" s="5">
        <v>2018</v>
      </c>
      <c r="H10" s="5" t="str">
        <f>CONCATENATE("84240575062")</f>
        <v>84240575062</v>
      </c>
      <c r="I10" s="5" t="s">
        <v>29</v>
      </c>
      <c r="J10" s="5" t="s">
        <v>30</v>
      </c>
      <c r="K10" s="5" t="str">
        <f>CONCATENATE("")</f>
        <v/>
      </c>
      <c r="L10" s="5" t="str">
        <f>CONCATENATE("10 10.1 4b")</f>
        <v>10 10.1 4b</v>
      </c>
      <c r="M10" s="5" t="str">
        <f>CONCATENATE("SBEMSM76E27D542E")</f>
        <v>SBEMSM76E27D542E</v>
      </c>
      <c r="N10" s="5" t="s">
        <v>51</v>
      </c>
      <c r="O10" s="5"/>
      <c r="P10" s="6">
        <v>43929</v>
      </c>
      <c r="Q10" s="5" t="s">
        <v>31</v>
      </c>
      <c r="R10" s="5" t="s">
        <v>32</v>
      </c>
      <c r="S10" s="5" t="s">
        <v>33</v>
      </c>
      <c r="T10" s="5"/>
      <c r="U10" s="5">
        <v>226.49</v>
      </c>
      <c r="V10" s="5">
        <v>97.66</v>
      </c>
      <c r="W10" s="5">
        <v>90.19</v>
      </c>
      <c r="X10" s="5">
        <v>0</v>
      </c>
      <c r="Y10" s="5">
        <v>38.64</v>
      </c>
    </row>
    <row r="11" spans="1:25" ht="24.75" x14ac:dyDescent="0.25">
      <c r="A11" s="5" t="s">
        <v>26</v>
      </c>
      <c r="B11" s="5" t="s">
        <v>27</v>
      </c>
      <c r="C11" s="5" t="s">
        <v>38</v>
      </c>
      <c r="D11" s="5" t="s">
        <v>39</v>
      </c>
      <c r="E11" s="5" t="s">
        <v>28</v>
      </c>
      <c r="F11" s="5" t="s">
        <v>40</v>
      </c>
      <c r="G11" s="5">
        <v>2018</v>
      </c>
      <c r="H11" s="5" t="str">
        <f>CONCATENATE("84240575609")</f>
        <v>84240575609</v>
      </c>
      <c r="I11" s="5" t="s">
        <v>29</v>
      </c>
      <c r="J11" s="5" t="s">
        <v>30</v>
      </c>
      <c r="K11" s="5" t="str">
        <f>CONCATENATE("")</f>
        <v/>
      </c>
      <c r="L11" s="5" t="str">
        <f>CONCATENATE("10 10.1 4b")</f>
        <v>10 10.1 4b</v>
      </c>
      <c r="M11" s="5" t="str">
        <f>CONCATENATE("VGNGZN40M20F415G")</f>
        <v>VGNGZN40M20F415G</v>
      </c>
      <c r="N11" s="5" t="s">
        <v>52</v>
      </c>
      <c r="O11" s="5"/>
      <c r="P11" s="6">
        <v>43929</v>
      </c>
      <c r="Q11" s="5" t="s">
        <v>31</v>
      </c>
      <c r="R11" s="5" t="s">
        <v>32</v>
      </c>
      <c r="S11" s="5" t="s">
        <v>33</v>
      </c>
      <c r="T11" s="5"/>
      <c r="U11" s="5">
        <v>42.48</v>
      </c>
      <c r="V11" s="5">
        <v>18.32</v>
      </c>
      <c r="W11" s="5">
        <v>16.920000000000002</v>
      </c>
      <c r="X11" s="5">
        <v>0</v>
      </c>
      <c r="Y11" s="5">
        <v>7.24</v>
      </c>
    </row>
    <row r="12" spans="1:25" ht="24.75" x14ac:dyDescent="0.25">
      <c r="A12" s="5" t="s">
        <v>26</v>
      </c>
      <c r="B12" s="5" t="s">
        <v>27</v>
      </c>
      <c r="C12" s="5" t="s">
        <v>38</v>
      </c>
      <c r="D12" s="5" t="s">
        <v>39</v>
      </c>
      <c r="E12" s="5" t="s">
        <v>28</v>
      </c>
      <c r="F12" s="5" t="s">
        <v>53</v>
      </c>
      <c r="G12" s="5">
        <v>2017</v>
      </c>
      <c r="H12" s="5" t="str">
        <f>CONCATENATE("74240535711")</f>
        <v>74240535711</v>
      </c>
      <c r="I12" s="5" t="s">
        <v>29</v>
      </c>
      <c r="J12" s="5" t="s">
        <v>30</v>
      </c>
      <c r="K12" s="5" t="str">
        <f>CONCATENATE("")</f>
        <v/>
      </c>
      <c r="L12" s="5" t="str">
        <f>CONCATENATE("10 10.1 4b")</f>
        <v>10 10.1 4b</v>
      </c>
      <c r="M12" s="5" t="str">
        <f>CONCATENATE("01967750447")</f>
        <v>01967750447</v>
      </c>
      <c r="N12" s="5" t="s">
        <v>54</v>
      </c>
      <c r="O12" s="5"/>
      <c r="P12" s="6">
        <v>43929</v>
      </c>
      <c r="Q12" s="5" t="s">
        <v>31</v>
      </c>
      <c r="R12" s="5" t="s">
        <v>32</v>
      </c>
      <c r="S12" s="5" t="s">
        <v>33</v>
      </c>
      <c r="T12" s="5"/>
      <c r="U12" s="7">
        <v>27985.91</v>
      </c>
      <c r="V12" s="7">
        <v>12067.52</v>
      </c>
      <c r="W12" s="7">
        <v>11143.99</v>
      </c>
      <c r="X12" s="5">
        <v>0</v>
      </c>
      <c r="Y12" s="7">
        <v>4774.3999999999996</v>
      </c>
    </row>
    <row r="13" spans="1:25" ht="24.75" x14ac:dyDescent="0.25">
      <c r="A13" s="5" t="s">
        <v>26</v>
      </c>
      <c r="B13" s="5" t="s">
        <v>27</v>
      </c>
      <c r="C13" s="5" t="s">
        <v>38</v>
      </c>
      <c r="D13" s="5" t="s">
        <v>39</v>
      </c>
      <c r="E13" s="5" t="s">
        <v>34</v>
      </c>
      <c r="F13" s="5" t="s">
        <v>47</v>
      </c>
      <c r="G13" s="5">
        <v>2019</v>
      </c>
      <c r="H13" s="5" t="str">
        <f>CONCATENATE("94240061393")</f>
        <v>94240061393</v>
      </c>
      <c r="I13" s="5" t="s">
        <v>29</v>
      </c>
      <c r="J13" s="5" t="s">
        <v>30</v>
      </c>
      <c r="K13" s="5" t="str">
        <f>CONCATENATE("")</f>
        <v/>
      </c>
      <c r="L13" s="5" t="str">
        <f>CONCATENATE("10 10.1 4b")</f>
        <v>10 10.1 4b</v>
      </c>
      <c r="M13" s="5" t="str">
        <f>CONCATENATE("MNTVNI44L26F415A")</f>
        <v>MNTVNI44L26F415A</v>
      </c>
      <c r="N13" s="5" t="s">
        <v>48</v>
      </c>
      <c r="O13" s="5"/>
      <c r="P13" s="6">
        <v>43929</v>
      </c>
      <c r="Q13" s="5" t="s">
        <v>31</v>
      </c>
      <c r="R13" s="5" t="s">
        <v>32</v>
      </c>
      <c r="S13" s="5" t="s">
        <v>33</v>
      </c>
      <c r="T13" s="5"/>
      <c r="U13" s="5">
        <v>499.26</v>
      </c>
      <c r="V13" s="5">
        <v>215.28</v>
      </c>
      <c r="W13" s="5">
        <v>198.81</v>
      </c>
      <c r="X13" s="5">
        <v>0</v>
      </c>
      <c r="Y13" s="5">
        <v>85.17</v>
      </c>
    </row>
    <row r="14" spans="1:25" ht="24.75" x14ac:dyDescent="0.25">
      <c r="A14" s="5" t="s">
        <v>26</v>
      </c>
      <c r="B14" s="5" t="s">
        <v>27</v>
      </c>
      <c r="C14" s="5" t="s">
        <v>38</v>
      </c>
      <c r="D14" s="5" t="s">
        <v>39</v>
      </c>
      <c r="E14" s="5" t="s">
        <v>34</v>
      </c>
      <c r="F14" s="5" t="s">
        <v>49</v>
      </c>
      <c r="G14" s="5">
        <v>2019</v>
      </c>
      <c r="H14" s="5" t="str">
        <f>CONCATENATE("94241144974")</f>
        <v>94241144974</v>
      </c>
      <c r="I14" s="5" t="s">
        <v>29</v>
      </c>
      <c r="J14" s="5" t="s">
        <v>30</v>
      </c>
      <c r="K14" s="5" t="str">
        <f>CONCATENATE("")</f>
        <v/>
      </c>
      <c r="L14" s="5" t="str">
        <f>CONCATENATE("10 10.1 4b")</f>
        <v>10 10.1 4b</v>
      </c>
      <c r="M14" s="5" t="str">
        <f>CONCATENATE("MCZNZE48A17F722S")</f>
        <v>MCZNZE48A17F722S</v>
      </c>
      <c r="N14" s="5" t="s">
        <v>55</v>
      </c>
      <c r="O14" s="5"/>
      <c r="P14" s="6">
        <v>43929</v>
      </c>
      <c r="Q14" s="5" t="s">
        <v>31</v>
      </c>
      <c r="R14" s="5" t="s">
        <v>32</v>
      </c>
      <c r="S14" s="5" t="s">
        <v>33</v>
      </c>
      <c r="T14" s="5"/>
      <c r="U14" s="5">
        <v>415.69</v>
      </c>
      <c r="V14" s="5">
        <v>179.25</v>
      </c>
      <c r="W14" s="5">
        <v>165.53</v>
      </c>
      <c r="X14" s="5">
        <v>0</v>
      </c>
      <c r="Y14" s="5">
        <v>70.91</v>
      </c>
    </row>
    <row r="15" spans="1:25" ht="24.75" x14ac:dyDescent="0.25">
      <c r="A15" s="5" t="s">
        <v>26</v>
      </c>
      <c r="B15" s="5" t="s">
        <v>27</v>
      </c>
      <c r="C15" s="5" t="s">
        <v>38</v>
      </c>
      <c r="D15" s="5" t="s">
        <v>39</v>
      </c>
      <c r="E15" s="5" t="s">
        <v>36</v>
      </c>
      <c r="F15" s="5" t="s">
        <v>42</v>
      </c>
      <c r="G15" s="5">
        <v>2019</v>
      </c>
      <c r="H15" s="5" t="str">
        <f>CONCATENATE("94240268931")</f>
        <v>94240268931</v>
      </c>
      <c r="I15" s="5" t="s">
        <v>29</v>
      </c>
      <c r="J15" s="5" t="s">
        <v>30</v>
      </c>
      <c r="K15" s="5" t="str">
        <f>CONCATENATE("")</f>
        <v/>
      </c>
      <c r="L15" s="5" t="str">
        <f>CONCATENATE("10 10.1 4b")</f>
        <v>10 10.1 4b</v>
      </c>
      <c r="M15" s="5" t="str">
        <f>CONCATENATE("01194690440")</f>
        <v>01194690440</v>
      </c>
      <c r="N15" s="5" t="s">
        <v>43</v>
      </c>
      <c r="O15" s="5"/>
      <c r="P15" s="6">
        <v>43929</v>
      </c>
      <c r="Q15" s="5" t="s">
        <v>31</v>
      </c>
      <c r="R15" s="5" t="s">
        <v>32</v>
      </c>
      <c r="S15" s="5" t="s">
        <v>33</v>
      </c>
      <c r="T15" s="5"/>
      <c r="U15" s="7">
        <v>1632.8</v>
      </c>
      <c r="V15" s="5">
        <v>704.06</v>
      </c>
      <c r="W15" s="5">
        <v>650.17999999999995</v>
      </c>
      <c r="X15" s="5">
        <v>0</v>
      </c>
      <c r="Y15" s="5">
        <v>278.56</v>
      </c>
    </row>
    <row r="16" spans="1:25" ht="24.75" x14ac:dyDescent="0.25">
      <c r="A16" s="5" t="s">
        <v>26</v>
      </c>
      <c r="B16" s="5" t="s">
        <v>27</v>
      </c>
      <c r="C16" s="5" t="s">
        <v>38</v>
      </c>
      <c r="D16" s="5" t="s">
        <v>39</v>
      </c>
      <c r="E16" s="5" t="s">
        <v>36</v>
      </c>
      <c r="F16" s="5" t="s">
        <v>42</v>
      </c>
      <c r="G16" s="5">
        <v>2019</v>
      </c>
      <c r="H16" s="5" t="str">
        <f>CONCATENATE("94240344419")</f>
        <v>94240344419</v>
      </c>
      <c r="I16" s="5" t="s">
        <v>29</v>
      </c>
      <c r="J16" s="5" t="s">
        <v>30</v>
      </c>
      <c r="K16" s="5" t="str">
        <f>CONCATENATE("")</f>
        <v/>
      </c>
      <c r="L16" s="5" t="str">
        <f>CONCATENATE("10 10.1 4b")</f>
        <v>10 10.1 4b</v>
      </c>
      <c r="M16" s="5" t="str">
        <f>CONCATENATE("PSQRTD63B01H769A")</f>
        <v>PSQRTD63B01H769A</v>
      </c>
      <c r="N16" s="5" t="s">
        <v>56</v>
      </c>
      <c r="O16" s="5"/>
      <c r="P16" s="6">
        <v>43929</v>
      </c>
      <c r="Q16" s="5" t="s">
        <v>31</v>
      </c>
      <c r="R16" s="5" t="s">
        <v>32</v>
      </c>
      <c r="S16" s="5" t="s">
        <v>33</v>
      </c>
      <c r="T16" s="5"/>
      <c r="U16" s="7">
        <v>5030.2700000000004</v>
      </c>
      <c r="V16" s="7">
        <v>2169.0500000000002</v>
      </c>
      <c r="W16" s="7">
        <v>2003.05</v>
      </c>
      <c r="X16" s="5">
        <v>0</v>
      </c>
      <c r="Y16" s="5">
        <v>858.17</v>
      </c>
    </row>
    <row r="17" spans="1:25" ht="24.75" x14ac:dyDescent="0.25">
      <c r="A17" s="5" t="s">
        <v>26</v>
      </c>
      <c r="B17" s="5" t="s">
        <v>27</v>
      </c>
      <c r="C17" s="5" t="s">
        <v>38</v>
      </c>
      <c r="D17" s="5" t="s">
        <v>39</v>
      </c>
      <c r="E17" s="5" t="s">
        <v>36</v>
      </c>
      <c r="F17" s="5" t="s">
        <v>42</v>
      </c>
      <c r="G17" s="5">
        <v>2019</v>
      </c>
      <c r="H17" s="5" t="str">
        <f>CONCATENATE("94240390511")</f>
        <v>94240390511</v>
      </c>
      <c r="I17" s="5" t="s">
        <v>29</v>
      </c>
      <c r="J17" s="5" t="s">
        <v>30</v>
      </c>
      <c r="K17" s="5" t="str">
        <f>CONCATENATE("")</f>
        <v/>
      </c>
      <c r="L17" s="5" t="str">
        <f>CONCATENATE("10 10.1 4b")</f>
        <v>10 10.1 4b</v>
      </c>
      <c r="M17" s="5" t="str">
        <f>CONCATENATE("GBBLNZ47R16F415K")</f>
        <v>GBBLNZ47R16F415K</v>
      </c>
      <c r="N17" s="5" t="s">
        <v>57</v>
      </c>
      <c r="O17" s="5"/>
      <c r="P17" s="6">
        <v>43929</v>
      </c>
      <c r="Q17" s="5" t="s">
        <v>31</v>
      </c>
      <c r="R17" s="5" t="s">
        <v>32</v>
      </c>
      <c r="S17" s="5" t="s">
        <v>33</v>
      </c>
      <c r="T17" s="5"/>
      <c r="U17" s="7">
        <v>1555.74</v>
      </c>
      <c r="V17" s="5">
        <v>670.84</v>
      </c>
      <c r="W17" s="5">
        <v>619.5</v>
      </c>
      <c r="X17" s="5">
        <v>0</v>
      </c>
      <c r="Y17" s="5">
        <v>265.39999999999998</v>
      </c>
    </row>
    <row r="18" spans="1:25" ht="24.75" x14ac:dyDescent="0.25">
      <c r="A18" s="5" t="s">
        <v>26</v>
      </c>
      <c r="B18" s="5" t="s">
        <v>27</v>
      </c>
      <c r="C18" s="5" t="s">
        <v>38</v>
      </c>
      <c r="D18" s="5" t="s">
        <v>39</v>
      </c>
      <c r="E18" s="5" t="s">
        <v>34</v>
      </c>
      <c r="F18" s="5" t="s">
        <v>49</v>
      </c>
      <c r="G18" s="5">
        <v>2019</v>
      </c>
      <c r="H18" s="5" t="str">
        <f>CONCATENATE("94240619836")</f>
        <v>94240619836</v>
      </c>
      <c r="I18" s="5" t="s">
        <v>29</v>
      </c>
      <c r="J18" s="5" t="s">
        <v>30</v>
      </c>
      <c r="K18" s="5" t="str">
        <f>CONCATENATE("")</f>
        <v/>
      </c>
      <c r="L18" s="5" t="str">
        <f>CONCATENATE("10 10.1 4b")</f>
        <v>10 10.1 4b</v>
      </c>
      <c r="M18" s="5" t="str">
        <f>CONCATENATE("FRSLDA53H12F722Y")</f>
        <v>FRSLDA53H12F722Y</v>
      </c>
      <c r="N18" s="5" t="s">
        <v>58</v>
      </c>
      <c r="O18" s="5"/>
      <c r="P18" s="6">
        <v>43929</v>
      </c>
      <c r="Q18" s="5" t="s">
        <v>31</v>
      </c>
      <c r="R18" s="5" t="s">
        <v>32</v>
      </c>
      <c r="S18" s="5" t="s">
        <v>33</v>
      </c>
      <c r="T18" s="5"/>
      <c r="U18" s="5">
        <v>310.23</v>
      </c>
      <c r="V18" s="5">
        <v>133.77000000000001</v>
      </c>
      <c r="W18" s="5">
        <v>123.53</v>
      </c>
      <c r="X18" s="5">
        <v>0</v>
      </c>
      <c r="Y18" s="5">
        <v>52.93</v>
      </c>
    </row>
    <row r="19" spans="1:25" ht="24.75" x14ac:dyDescent="0.25">
      <c r="A19" s="5" t="s">
        <v>26</v>
      </c>
      <c r="B19" s="5" t="s">
        <v>27</v>
      </c>
      <c r="C19" s="5" t="s">
        <v>38</v>
      </c>
      <c r="D19" s="5" t="s">
        <v>39</v>
      </c>
      <c r="E19" s="5" t="s">
        <v>59</v>
      </c>
      <c r="F19" s="5" t="s">
        <v>59</v>
      </c>
      <c r="G19" s="5">
        <v>2019</v>
      </c>
      <c r="H19" s="5" t="str">
        <f>CONCATENATE("94240968282")</f>
        <v>94240968282</v>
      </c>
      <c r="I19" s="5" t="s">
        <v>29</v>
      </c>
      <c r="J19" s="5" t="s">
        <v>30</v>
      </c>
      <c r="K19" s="5" t="str">
        <f>CONCATENATE("")</f>
        <v/>
      </c>
      <c r="L19" s="5" t="str">
        <f>CONCATENATE("10 10.1 4b")</f>
        <v>10 10.1 4b</v>
      </c>
      <c r="M19" s="5" t="str">
        <f>CONCATENATE("LNCLCU56M70G005T")</f>
        <v>LNCLCU56M70G005T</v>
      </c>
      <c r="N19" s="5" t="s">
        <v>60</v>
      </c>
      <c r="O19" s="5"/>
      <c r="P19" s="6">
        <v>43929</v>
      </c>
      <c r="Q19" s="5" t="s">
        <v>31</v>
      </c>
      <c r="R19" s="5" t="s">
        <v>32</v>
      </c>
      <c r="S19" s="5" t="s">
        <v>33</v>
      </c>
      <c r="T19" s="5"/>
      <c r="U19" s="7">
        <v>8814.06</v>
      </c>
      <c r="V19" s="7">
        <v>3800.62</v>
      </c>
      <c r="W19" s="7">
        <v>3509.76</v>
      </c>
      <c r="X19" s="5">
        <v>0</v>
      </c>
      <c r="Y19" s="7">
        <v>1503.68</v>
      </c>
    </row>
    <row r="20" spans="1:25" ht="24.75" x14ac:dyDescent="0.25">
      <c r="A20" s="5" t="s">
        <v>26</v>
      </c>
      <c r="B20" s="5" t="s">
        <v>27</v>
      </c>
      <c r="C20" s="5" t="s">
        <v>38</v>
      </c>
      <c r="D20" s="5" t="s">
        <v>39</v>
      </c>
      <c r="E20" s="5" t="s">
        <v>36</v>
      </c>
      <c r="F20" s="5" t="s">
        <v>42</v>
      </c>
      <c r="G20" s="5">
        <v>2019</v>
      </c>
      <c r="H20" s="5" t="str">
        <f>CONCATENATE("94240268238")</f>
        <v>94240268238</v>
      </c>
      <c r="I20" s="5" t="s">
        <v>29</v>
      </c>
      <c r="J20" s="5" t="s">
        <v>30</v>
      </c>
      <c r="K20" s="5" t="str">
        <f>CONCATENATE("")</f>
        <v/>
      </c>
      <c r="L20" s="5" t="str">
        <f>CONCATENATE("10 10.1 4b")</f>
        <v>10 10.1 4b</v>
      </c>
      <c r="M20" s="5" t="str">
        <f>CONCATENATE("CRTRCR54S24F415N")</f>
        <v>CRTRCR54S24F415N</v>
      </c>
      <c r="N20" s="5" t="s">
        <v>61</v>
      </c>
      <c r="O20" s="5"/>
      <c r="P20" s="6">
        <v>43929</v>
      </c>
      <c r="Q20" s="5" t="s">
        <v>31</v>
      </c>
      <c r="R20" s="5" t="s">
        <v>32</v>
      </c>
      <c r="S20" s="5" t="s">
        <v>33</v>
      </c>
      <c r="T20" s="5"/>
      <c r="U20" s="7">
        <v>3397.38</v>
      </c>
      <c r="V20" s="7">
        <v>1464.95</v>
      </c>
      <c r="W20" s="7">
        <v>1352.84</v>
      </c>
      <c r="X20" s="5">
        <v>0</v>
      </c>
      <c r="Y20" s="5">
        <v>579.59</v>
      </c>
    </row>
    <row r="21" spans="1:25" ht="24.75" x14ac:dyDescent="0.25">
      <c r="A21" s="5" t="s">
        <v>26</v>
      </c>
      <c r="B21" s="5" t="s">
        <v>27</v>
      </c>
      <c r="C21" s="5" t="s">
        <v>38</v>
      </c>
      <c r="D21" s="5" t="s">
        <v>39</v>
      </c>
      <c r="E21" s="5" t="s">
        <v>36</v>
      </c>
      <c r="F21" s="5" t="s">
        <v>42</v>
      </c>
      <c r="G21" s="5">
        <v>2019</v>
      </c>
      <c r="H21" s="5" t="str">
        <f>CONCATENATE("94240277247")</f>
        <v>94240277247</v>
      </c>
      <c r="I21" s="5" t="s">
        <v>29</v>
      </c>
      <c r="J21" s="5" t="s">
        <v>30</v>
      </c>
      <c r="K21" s="5" t="str">
        <f>CONCATENATE("")</f>
        <v/>
      </c>
      <c r="L21" s="5" t="str">
        <f>CONCATENATE("10 10.1 4b")</f>
        <v>10 10.1 4b</v>
      </c>
      <c r="M21" s="5" t="str">
        <f>CONCATENATE("GLNMRK80E14D542J")</f>
        <v>GLNMRK80E14D542J</v>
      </c>
      <c r="N21" s="5" t="s">
        <v>62</v>
      </c>
      <c r="O21" s="5"/>
      <c r="P21" s="6">
        <v>43929</v>
      </c>
      <c r="Q21" s="5" t="s">
        <v>31</v>
      </c>
      <c r="R21" s="5" t="s">
        <v>32</v>
      </c>
      <c r="S21" s="5" t="s">
        <v>33</v>
      </c>
      <c r="T21" s="5"/>
      <c r="U21" s="5">
        <v>286.41000000000003</v>
      </c>
      <c r="V21" s="5">
        <v>123.5</v>
      </c>
      <c r="W21" s="5">
        <v>114.05</v>
      </c>
      <c r="X21" s="5">
        <v>0</v>
      </c>
      <c r="Y21" s="5">
        <v>48.86</v>
      </c>
    </row>
    <row r="22" spans="1:25" ht="24.75" x14ac:dyDescent="0.25">
      <c r="A22" s="5" t="s">
        <v>26</v>
      </c>
      <c r="B22" s="5" t="s">
        <v>27</v>
      </c>
      <c r="C22" s="5" t="s">
        <v>38</v>
      </c>
      <c r="D22" s="5" t="s">
        <v>39</v>
      </c>
      <c r="E22" s="5" t="s">
        <v>36</v>
      </c>
      <c r="F22" s="5" t="s">
        <v>42</v>
      </c>
      <c r="G22" s="5">
        <v>2019</v>
      </c>
      <c r="H22" s="5" t="str">
        <f>CONCATENATE("94240363120")</f>
        <v>94240363120</v>
      </c>
      <c r="I22" s="5" t="s">
        <v>29</v>
      </c>
      <c r="J22" s="5" t="s">
        <v>30</v>
      </c>
      <c r="K22" s="5" t="str">
        <f>CONCATENATE("")</f>
        <v/>
      </c>
      <c r="L22" s="5" t="str">
        <f>CONCATENATE("10 10.1 4b")</f>
        <v>10 10.1 4b</v>
      </c>
      <c r="M22" s="5" t="str">
        <f>CONCATENATE("VGNGFR64P08G516S")</f>
        <v>VGNGFR64P08G516S</v>
      </c>
      <c r="N22" s="5" t="s">
        <v>63</v>
      </c>
      <c r="O22" s="5"/>
      <c r="P22" s="6">
        <v>43929</v>
      </c>
      <c r="Q22" s="5" t="s">
        <v>31</v>
      </c>
      <c r="R22" s="5" t="s">
        <v>32</v>
      </c>
      <c r="S22" s="5" t="s">
        <v>33</v>
      </c>
      <c r="T22" s="5"/>
      <c r="U22" s="5">
        <v>140.5</v>
      </c>
      <c r="V22" s="5">
        <v>60.58</v>
      </c>
      <c r="W22" s="5">
        <v>55.95</v>
      </c>
      <c r="X22" s="5">
        <v>0</v>
      </c>
      <c r="Y22" s="5">
        <v>23.97</v>
      </c>
    </row>
    <row r="23" spans="1:25" ht="24.75" x14ac:dyDescent="0.25">
      <c r="A23" s="5" t="s">
        <v>26</v>
      </c>
      <c r="B23" s="5" t="s">
        <v>27</v>
      </c>
      <c r="C23" s="5" t="s">
        <v>38</v>
      </c>
      <c r="D23" s="5" t="s">
        <v>39</v>
      </c>
      <c r="E23" s="5" t="s">
        <v>36</v>
      </c>
      <c r="F23" s="5" t="s">
        <v>42</v>
      </c>
      <c r="G23" s="5">
        <v>2019</v>
      </c>
      <c r="H23" s="5" t="str">
        <f>CONCATENATE("94240362916")</f>
        <v>94240362916</v>
      </c>
      <c r="I23" s="5" t="s">
        <v>29</v>
      </c>
      <c r="J23" s="5" t="s">
        <v>30</v>
      </c>
      <c r="K23" s="5" t="str">
        <f>CONCATENATE("")</f>
        <v/>
      </c>
      <c r="L23" s="5" t="str">
        <f>CONCATENATE("10 10.1 4b")</f>
        <v>10 10.1 4b</v>
      </c>
      <c r="M23" s="5" t="str">
        <f>CONCATENATE("PSQMRC65L13F415F")</f>
        <v>PSQMRC65L13F415F</v>
      </c>
      <c r="N23" s="5" t="s">
        <v>64</v>
      </c>
      <c r="O23" s="5"/>
      <c r="P23" s="6">
        <v>43929</v>
      </c>
      <c r="Q23" s="5" t="s">
        <v>31</v>
      </c>
      <c r="R23" s="5" t="s">
        <v>32</v>
      </c>
      <c r="S23" s="5" t="s">
        <v>33</v>
      </c>
      <c r="T23" s="5"/>
      <c r="U23" s="7">
        <v>1697.64</v>
      </c>
      <c r="V23" s="5">
        <v>732.02</v>
      </c>
      <c r="W23" s="5">
        <v>676</v>
      </c>
      <c r="X23" s="5">
        <v>0</v>
      </c>
      <c r="Y23" s="5">
        <v>289.62</v>
      </c>
    </row>
    <row r="24" spans="1:25" ht="24.75" x14ac:dyDescent="0.25">
      <c r="A24" s="5" t="s">
        <v>26</v>
      </c>
      <c r="B24" s="5" t="s">
        <v>27</v>
      </c>
      <c r="C24" s="5" t="s">
        <v>38</v>
      </c>
      <c r="D24" s="5" t="s">
        <v>39</v>
      </c>
      <c r="E24" s="5" t="s">
        <v>28</v>
      </c>
      <c r="F24" s="5" t="s">
        <v>40</v>
      </c>
      <c r="G24" s="5">
        <v>2019</v>
      </c>
      <c r="H24" s="5" t="str">
        <f>CONCATENATE("94240431257")</f>
        <v>94240431257</v>
      </c>
      <c r="I24" s="5" t="s">
        <v>29</v>
      </c>
      <c r="J24" s="5" t="s">
        <v>30</v>
      </c>
      <c r="K24" s="5" t="str">
        <f>CONCATENATE("")</f>
        <v/>
      </c>
      <c r="L24" s="5" t="str">
        <f>CONCATENATE("10 10.1 4b")</f>
        <v>10 10.1 4b</v>
      </c>
      <c r="M24" s="5" t="str">
        <f>CONCATENATE("MZZMRZ65M08G516V")</f>
        <v>MZZMRZ65M08G516V</v>
      </c>
      <c r="N24" s="5" t="s">
        <v>65</v>
      </c>
      <c r="O24" s="5"/>
      <c r="P24" s="6">
        <v>43929</v>
      </c>
      <c r="Q24" s="5" t="s">
        <v>31</v>
      </c>
      <c r="R24" s="5" t="s">
        <v>32</v>
      </c>
      <c r="S24" s="5" t="s">
        <v>33</v>
      </c>
      <c r="T24" s="5"/>
      <c r="U24" s="5">
        <v>205.73</v>
      </c>
      <c r="V24" s="5">
        <v>88.71</v>
      </c>
      <c r="W24" s="5">
        <v>81.92</v>
      </c>
      <c r="X24" s="5">
        <v>0</v>
      </c>
      <c r="Y24" s="5">
        <v>35.1</v>
      </c>
    </row>
    <row r="25" spans="1:25" ht="24.75" x14ac:dyDescent="0.25">
      <c r="A25" s="5" t="s">
        <v>26</v>
      </c>
      <c r="B25" s="5" t="s">
        <v>27</v>
      </c>
      <c r="C25" s="5" t="s">
        <v>38</v>
      </c>
      <c r="D25" s="5" t="s">
        <v>39</v>
      </c>
      <c r="E25" s="5" t="s">
        <v>28</v>
      </c>
      <c r="F25" s="5" t="s">
        <v>40</v>
      </c>
      <c r="G25" s="5">
        <v>2019</v>
      </c>
      <c r="H25" s="5" t="str">
        <f>CONCATENATE("94240432131")</f>
        <v>94240432131</v>
      </c>
      <c r="I25" s="5" t="s">
        <v>29</v>
      </c>
      <c r="J25" s="5" t="s">
        <v>30</v>
      </c>
      <c r="K25" s="5" t="str">
        <f>CONCATENATE("")</f>
        <v/>
      </c>
      <c r="L25" s="5" t="str">
        <f>CONCATENATE("10 10.1 4b")</f>
        <v>10 10.1 4b</v>
      </c>
      <c r="M25" s="5" t="str">
        <f>CONCATENATE("MZZSFN89D15H769C")</f>
        <v>MZZSFN89D15H769C</v>
      </c>
      <c r="N25" s="5" t="s">
        <v>66</v>
      </c>
      <c r="O25" s="5"/>
      <c r="P25" s="6">
        <v>43929</v>
      </c>
      <c r="Q25" s="5" t="s">
        <v>31</v>
      </c>
      <c r="R25" s="5" t="s">
        <v>32</v>
      </c>
      <c r="S25" s="5" t="s">
        <v>33</v>
      </c>
      <c r="T25" s="5"/>
      <c r="U25" s="7">
        <v>5665.55</v>
      </c>
      <c r="V25" s="7">
        <v>2442.9899999999998</v>
      </c>
      <c r="W25" s="7">
        <v>2256.02</v>
      </c>
      <c r="X25" s="5">
        <v>0</v>
      </c>
      <c r="Y25" s="5">
        <v>966.54</v>
      </c>
    </row>
    <row r="26" spans="1:25" ht="24.75" x14ac:dyDescent="0.25">
      <c r="A26" s="5" t="s">
        <v>26</v>
      </c>
      <c r="B26" s="5" t="s">
        <v>27</v>
      </c>
      <c r="C26" s="5" t="s">
        <v>38</v>
      </c>
      <c r="D26" s="5" t="s">
        <v>39</v>
      </c>
      <c r="E26" s="5" t="s">
        <v>34</v>
      </c>
      <c r="F26" s="5" t="s">
        <v>47</v>
      </c>
      <c r="G26" s="5">
        <v>2019</v>
      </c>
      <c r="H26" s="5" t="str">
        <f>CONCATENATE("94240523285")</f>
        <v>94240523285</v>
      </c>
      <c r="I26" s="5" t="s">
        <v>29</v>
      </c>
      <c r="J26" s="5" t="s">
        <v>30</v>
      </c>
      <c r="K26" s="5" t="str">
        <f>CONCATENATE("")</f>
        <v/>
      </c>
      <c r="L26" s="5" t="str">
        <f>CONCATENATE("10 10.1 4b")</f>
        <v>10 10.1 4b</v>
      </c>
      <c r="M26" s="5" t="str">
        <f>CONCATENATE("NGLMRC73S24H769Q")</f>
        <v>NGLMRC73S24H769Q</v>
      </c>
      <c r="N26" s="5" t="s">
        <v>67</v>
      </c>
      <c r="O26" s="5"/>
      <c r="P26" s="6">
        <v>43929</v>
      </c>
      <c r="Q26" s="5" t="s">
        <v>31</v>
      </c>
      <c r="R26" s="5" t="s">
        <v>32</v>
      </c>
      <c r="S26" s="5" t="s">
        <v>33</v>
      </c>
      <c r="T26" s="5"/>
      <c r="U26" s="7">
        <v>4875.42</v>
      </c>
      <c r="V26" s="7">
        <v>2102.2800000000002</v>
      </c>
      <c r="W26" s="7">
        <v>1941.39</v>
      </c>
      <c r="X26" s="5">
        <v>0</v>
      </c>
      <c r="Y26" s="5">
        <v>831.75</v>
      </c>
    </row>
    <row r="27" spans="1:25" ht="24.75" x14ac:dyDescent="0.25">
      <c r="A27" s="5" t="s">
        <v>26</v>
      </c>
      <c r="B27" s="5" t="s">
        <v>27</v>
      </c>
      <c r="C27" s="5" t="s">
        <v>38</v>
      </c>
      <c r="D27" s="5" t="s">
        <v>39</v>
      </c>
      <c r="E27" s="5" t="s">
        <v>28</v>
      </c>
      <c r="F27" s="5" t="s">
        <v>40</v>
      </c>
      <c r="G27" s="5">
        <v>2019</v>
      </c>
      <c r="H27" s="5" t="str">
        <f>CONCATENATE("94240531882")</f>
        <v>94240531882</v>
      </c>
      <c r="I27" s="5" t="s">
        <v>29</v>
      </c>
      <c r="J27" s="5" t="s">
        <v>30</v>
      </c>
      <c r="K27" s="5" t="str">
        <f>CONCATENATE("")</f>
        <v/>
      </c>
      <c r="L27" s="5" t="str">
        <f>CONCATENATE("10 10.1 4b")</f>
        <v>10 10.1 4b</v>
      </c>
      <c r="M27" s="5" t="str">
        <f>CONCATENATE("GMNPRI61L28F415R")</f>
        <v>GMNPRI61L28F415R</v>
      </c>
      <c r="N27" s="5" t="s">
        <v>68</v>
      </c>
      <c r="O27" s="5"/>
      <c r="P27" s="6">
        <v>43929</v>
      </c>
      <c r="Q27" s="5" t="s">
        <v>31</v>
      </c>
      <c r="R27" s="5" t="s">
        <v>32</v>
      </c>
      <c r="S27" s="5" t="s">
        <v>33</v>
      </c>
      <c r="T27" s="5"/>
      <c r="U27" s="7">
        <v>3922.44</v>
      </c>
      <c r="V27" s="7">
        <v>1691.36</v>
      </c>
      <c r="W27" s="7">
        <v>1561.92</v>
      </c>
      <c r="X27" s="5">
        <v>0</v>
      </c>
      <c r="Y27" s="5">
        <v>669.16</v>
      </c>
    </row>
    <row r="28" spans="1:25" ht="24.75" x14ac:dyDescent="0.25">
      <c r="A28" s="5" t="s">
        <v>26</v>
      </c>
      <c r="B28" s="5" t="s">
        <v>27</v>
      </c>
      <c r="C28" s="5" t="s">
        <v>38</v>
      </c>
      <c r="D28" s="5" t="s">
        <v>39</v>
      </c>
      <c r="E28" s="5" t="s">
        <v>34</v>
      </c>
      <c r="F28" s="5" t="s">
        <v>69</v>
      </c>
      <c r="G28" s="5">
        <v>2019</v>
      </c>
      <c r="H28" s="5" t="str">
        <f>CONCATENATE("94240600281")</f>
        <v>94240600281</v>
      </c>
      <c r="I28" s="5" t="s">
        <v>29</v>
      </c>
      <c r="J28" s="5" t="s">
        <v>30</v>
      </c>
      <c r="K28" s="5" t="str">
        <f>CONCATENATE("")</f>
        <v/>
      </c>
      <c r="L28" s="5" t="str">
        <f>CONCATENATE("10 10.1 4b")</f>
        <v>10 10.1 4b</v>
      </c>
      <c r="M28" s="5" t="str">
        <f>CONCATENATE("00737700443")</f>
        <v>00737700443</v>
      </c>
      <c r="N28" s="5" t="s">
        <v>70</v>
      </c>
      <c r="O28" s="5"/>
      <c r="P28" s="6">
        <v>43929</v>
      </c>
      <c r="Q28" s="5" t="s">
        <v>31</v>
      </c>
      <c r="R28" s="5" t="s">
        <v>32</v>
      </c>
      <c r="S28" s="5" t="s">
        <v>33</v>
      </c>
      <c r="T28" s="5"/>
      <c r="U28" s="7">
        <v>2203.2800000000002</v>
      </c>
      <c r="V28" s="5">
        <v>950.05</v>
      </c>
      <c r="W28" s="5">
        <v>877.35</v>
      </c>
      <c r="X28" s="5">
        <v>0</v>
      </c>
      <c r="Y28" s="5">
        <v>375.88</v>
      </c>
    </row>
    <row r="29" spans="1:25" ht="24.75" x14ac:dyDescent="0.25">
      <c r="A29" s="5" t="s">
        <v>26</v>
      </c>
      <c r="B29" s="5" t="s">
        <v>27</v>
      </c>
      <c r="C29" s="5" t="s">
        <v>38</v>
      </c>
      <c r="D29" s="5" t="s">
        <v>39</v>
      </c>
      <c r="E29" s="5" t="s">
        <v>28</v>
      </c>
      <c r="F29" s="5" t="s">
        <v>40</v>
      </c>
      <c r="G29" s="5">
        <v>2019</v>
      </c>
      <c r="H29" s="5" t="str">
        <f>CONCATENATE("94240661481")</f>
        <v>94240661481</v>
      </c>
      <c r="I29" s="5" t="s">
        <v>29</v>
      </c>
      <c r="J29" s="5" t="s">
        <v>30</v>
      </c>
      <c r="K29" s="5" t="str">
        <f>CONCATENATE("")</f>
        <v/>
      </c>
      <c r="L29" s="5" t="str">
        <f>CONCATENATE("10 10.1 4b")</f>
        <v>10 10.1 4b</v>
      </c>
      <c r="M29" s="5" t="str">
        <f>CONCATENATE("NGLMRA36C10F599O")</f>
        <v>NGLMRA36C10F599O</v>
      </c>
      <c r="N29" s="5" t="s">
        <v>71</v>
      </c>
      <c r="O29" s="5"/>
      <c r="P29" s="6">
        <v>43929</v>
      </c>
      <c r="Q29" s="5" t="s">
        <v>31</v>
      </c>
      <c r="R29" s="5" t="s">
        <v>32</v>
      </c>
      <c r="S29" s="5" t="s">
        <v>33</v>
      </c>
      <c r="T29" s="5"/>
      <c r="U29" s="5">
        <v>695.45</v>
      </c>
      <c r="V29" s="5">
        <v>299.88</v>
      </c>
      <c r="W29" s="5">
        <v>276.93</v>
      </c>
      <c r="X29" s="5">
        <v>0</v>
      </c>
      <c r="Y29" s="5">
        <v>118.64</v>
      </c>
    </row>
    <row r="30" spans="1:25" ht="24.75" x14ac:dyDescent="0.25">
      <c r="A30" s="5" t="s">
        <v>26</v>
      </c>
      <c r="B30" s="5" t="s">
        <v>27</v>
      </c>
      <c r="C30" s="5" t="s">
        <v>38</v>
      </c>
      <c r="D30" s="5" t="s">
        <v>39</v>
      </c>
      <c r="E30" s="5" t="s">
        <v>28</v>
      </c>
      <c r="F30" s="5" t="s">
        <v>40</v>
      </c>
      <c r="G30" s="5">
        <v>2019</v>
      </c>
      <c r="H30" s="5" t="str">
        <f>CONCATENATE("94240976467")</f>
        <v>94240976467</v>
      </c>
      <c r="I30" s="5" t="s">
        <v>29</v>
      </c>
      <c r="J30" s="5" t="s">
        <v>30</v>
      </c>
      <c r="K30" s="5" t="str">
        <f>CONCATENATE("")</f>
        <v/>
      </c>
      <c r="L30" s="5" t="str">
        <f>CONCATENATE("10 10.1 4b")</f>
        <v>10 10.1 4b</v>
      </c>
      <c r="M30" s="5" t="str">
        <f>CONCATENATE("PLNSDR68C28F501N")</f>
        <v>PLNSDR68C28F501N</v>
      </c>
      <c r="N30" s="5" t="s">
        <v>72</v>
      </c>
      <c r="O30" s="5"/>
      <c r="P30" s="6">
        <v>43929</v>
      </c>
      <c r="Q30" s="5" t="s">
        <v>31</v>
      </c>
      <c r="R30" s="5" t="s">
        <v>32</v>
      </c>
      <c r="S30" s="5" t="s">
        <v>33</v>
      </c>
      <c r="T30" s="5"/>
      <c r="U30" s="7">
        <v>1850.19</v>
      </c>
      <c r="V30" s="5">
        <v>797.8</v>
      </c>
      <c r="W30" s="5">
        <v>736.75</v>
      </c>
      <c r="X30" s="5">
        <v>0</v>
      </c>
      <c r="Y30" s="5">
        <v>315.64</v>
      </c>
    </row>
    <row r="31" spans="1:25" ht="24.75" x14ac:dyDescent="0.25">
      <c r="A31" s="5" t="s">
        <v>26</v>
      </c>
      <c r="B31" s="5" t="s">
        <v>27</v>
      </c>
      <c r="C31" s="5" t="s">
        <v>38</v>
      </c>
      <c r="D31" s="5" t="s">
        <v>39</v>
      </c>
      <c r="E31" s="5" t="s">
        <v>28</v>
      </c>
      <c r="F31" s="5" t="s">
        <v>40</v>
      </c>
      <c r="G31" s="5">
        <v>2019</v>
      </c>
      <c r="H31" s="5" t="str">
        <f>CONCATENATE("94240703598")</f>
        <v>94240703598</v>
      </c>
      <c r="I31" s="5" t="s">
        <v>29</v>
      </c>
      <c r="J31" s="5" t="s">
        <v>30</v>
      </c>
      <c r="K31" s="5" t="str">
        <f>CONCATENATE("")</f>
        <v/>
      </c>
      <c r="L31" s="5" t="str">
        <f>CONCATENATE("10 10.1 4b")</f>
        <v>10 10.1 4b</v>
      </c>
      <c r="M31" s="5" t="str">
        <f>CONCATENATE("VGNGZN40M20F415G")</f>
        <v>VGNGZN40M20F415G</v>
      </c>
      <c r="N31" s="5" t="s">
        <v>52</v>
      </c>
      <c r="O31" s="5"/>
      <c r="P31" s="6">
        <v>43929</v>
      </c>
      <c r="Q31" s="5" t="s">
        <v>31</v>
      </c>
      <c r="R31" s="5" t="s">
        <v>32</v>
      </c>
      <c r="S31" s="5" t="s">
        <v>33</v>
      </c>
      <c r="T31" s="5"/>
      <c r="U31" s="7">
        <v>1505.81</v>
      </c>
      <c r="V31" s="5">
        <v>649.30999999999995</v>
      </c>
      <c r="W31" s="5">
        <v>599.61</v>
      </c>
      <c r="X31" s="5">
        <v>0</v>
      </c>
      <c r="Y31" s="5">
        <v>256.89</v>
      </c>
    </row>
    <row r="32" spans="1:25" ht="24.75" x14ac:dyDescent="0.25">
      <c r="A32" s="5" t="s">
        <v>26</v>
      </c>
      <c r="B32" s="5" t="s">
        <v>27</v>
      </c>
      <c r="C32" s="5" t="s">
        <v>38</v>
      </c>
      <c r="D32" s="5" t="s">
        <v>39</v>
      </c>
      <c r="E32" s="5" t="s">
        <v>28</v>
      </c>
      <c r="F32" s="5" t="s">
        <v>40</v>
      </c>
      <c r="G32" s="5">
        <v>2019</v>
      </c>
      <c r="H32" s="5" t="str">
        <f>CONCATENATE("94240705940")</f>
        <v>94240705940</v>
      </c>
      <c r="I32" s="5" t="s">
        <v>29</v>
      </c>
      <c r="J32" s="5" t="s">
        <v>30</v>
      </c>
      <c r="K32" s="5" t="str">
        <f>CONCATENATE("")</f>
        <v/>
      </c>
      <c r="L32" s="5" t="str">
        <f>CONCATENATE("10 10.1 4b")</f>
        <v>10 10.1 4b</v>
      </c>
      <c r="M32" s="5" t="str">
        <f>CONCATENATE("SBEMSM76E27D542E")</f>
        <v>SBEMSM76E27D542E</v>
      </c>
      <c r="N32" s="5" t="s">
        <v>51</v>
      </c>
      <c r="O32" s="5"/>
      <c r="P32" s="6">
        <v>43929</v>
      </c>
      <c r="Q32" s="5" t="s">
        <v>31</v>
      </c>
      <c r="R32" s="5" t="s">
        <v>32</v>
      </c>
      <c r="S32" s="5" t="s">
        <v>33</v>
      </c>
      <c r="T32" s="5"/>
      <c r="U32" s="7">
        <v>1304.4100000000001</v>
      </c>
      <c r="V32" s="5">
        <v>562.46</v>
      </c>
      <c r="W32" s="5">
        <v>519.41999999999996</v>
      </c>
      <c r="X32" s="5">
        <v>0</v>
      </c>
      <c r="Y32" s="5">
        <v>222.53</v>
      </c>
    </row>
    <row r="33" spans="1:25" ht="24.75" x14ac:dyDescent="0.25">
      <c r="A33" s="5" t="s">
        <v>26</v>
      </c>
      <c r="B33" s="5" t="s">
        <v>27</v>
      </c>
      <c r="C33" s="5" t="s">
        <v>38</v>
      </c>
      <c r="D33" s="5" t="s">
        <v>39</v>
      </c>
      <c r="E33" s="5" t="s">
        <v>37</v>
      </c>
      <c r="F33" s="5" t="s">
        <v>73</v>
      </c>
      <c r="G33" s="5">
        <v>2019</v>
      </c>
      <c r="H33" s="5" t="str">
        <f>CONCATENATE("94240794746")</f>
        <v>94240794746</v>
      </c>
      <c r="I33" s="5" t="s">
        <v>29</v>
      </c>
      <c r="J33" s="5" t="s">
        <v>30</v>
      </c>
      <c r="K33" s="5" t="str">
        <f>CONCATENATE("")</f>
        <v/>
      </c>
      <c r="L33" s="5" t="str">
        <f>CONCATENATE("10 10.1 4b")</f>
        <v>10 10.1 4b</v>
      </c>
      <c r="M33" s="5" t="str">
        <f>CONCATENATE("NCCLCN81S30H769N")</f>
        <v>NCCLCN81S30H769N</v>
      </c>
      <c r="N33" s="5" t="s">
        <v>74</v>
      </c>
      <c r="O33" s="5"/>
      <c r="P33" s="6">
        <v>43929</v>
      </c>
      <c r="Q33" s="5" t="s">
        <v>31</v>
      </c>
      <c r="R33" s="5" t="s">
        <v>32</v>
      </c>
      <c r="S33" s="5" t="s">
        <v>33</v>
      </c>
      <c r="T33" s="5"/>
      <c r="U33" s="7">
        <v>7822.57</v>
      </c>
      <c r="V33" s="7">
        <v>3373.09</v>
      </c>
      <c r="W33" s="7">
        <v>3114.95</v>
      </c>
      <c r="X33" s="5">
        <v>0</v>
      </c>
      <c r="Y33" s="7">
        <v>1334.53</v>
      </c>
    </row>
    <row r="34" spans="1:25" ht="24.75" x14ac:dyDescent="0.25">
      <c r="A34" s="5" t="s">
        <v>26</v>
      </c>
      <c r="B34" s="5" t="s">
        <v>27</v>
      </c>
      <c r="C34" s="5" t="s">
        <v>38</v>
      </c>
      <c r="D34" s="5" t="s">
        <v>39</v>
      </c>
      <c r="E34" s="5" t="s">
        <v>34</v>
      </c>
      <c r="F34" s="5" t="s">
        <v>49</v>
      </c>
      <c r="G34" s="5">
        <v>2019</v>
      </c>
      <c r="H34" s="5" t="str">
        <f>CONCATENATE("94240840408")</f>
        <v>94240840408</v>
      </c>
      <c r="I34" s="5" t="s">
        <v>29</v>
      </c>
      <c r="J34" s="5" t="s">
        <v>30</v>
      </c>
      <c r="K34" s="5" t="str">
        <f>CONCATENATE("")</f>
        <v/>
      </c>
      <c r="L34" s="5" t="str">
        <f>CONCATENATE("10 10.1 4b")</f>
        <v>10 10.1 4b</v>
      </c>
      <c r="M34" s="5" t="str">
        <f>CONCATENATE("DLGGNN50A55F379O")</f>
        <v>DLGGNN50A55F379O</v>
      </c>
      <c r="N34" s="5" t="s">
        <v>75</v>
      </c>
      <c r="O34" s="5"/>
      <c r="P34" s="6">
        <v>43929</v>
      </c>
      <c r="Q34" s="5" t="s">
        <v>31</v>
      </c>
      <c r="R34" s="5" t="s">
        <v>32</v>
      </c>
      <c r="S34" s="5" t="s">
        <v>33</v>
      </c>
      <c r="T34" s="5"/>
      <c r="U34" s="7">
        <v>2459.98</v>
      </c>
      <c r="V34" s="7">
        <v>1060.74</v>
      </c>
      <c r="W34" s="5">
        <v>979.56</v>
      </c>
      <c r="X34" s="5">
        <v>0</v>
      </c>
      <c r="Y34" s="5">
        <v>419.68</v>
      </c>
    </row>
    <row r="35" spans="1:25" ht="24.75" x14ac:dyDescent="0.25">
      <c r="A35" s="5" t="s">
        <v>26</v>
      </c>
      <c r="B35" s="5" t="s">
        <v>27</v>
      </c>
      <c r="C35" s="5" t="s">
        <v>38</v>
      </c>
      <c r="D35" s="5" t="s">
        <v>39</v>
      </c>
      <c r="E35" s="5" t="s">
        <v>34</v>
      </c>
      <c r="F35" s="5" t="s">
        <v>49</v>
      </c>
      <c r="G35" s="5">
        <v>2019</v>
      </c>
      <c r="H35" s="5" t="str">
        <f>CONCATENATE("94241099244")</f>
        <v>94241099244</v>
      </c>
      <c r="I35" s="5" t="s">
        <v>29</v>
      </c>
      <c r="J35" s="5" t="s">
        <v>30</v>
      </c>
      <c r="K35" s="5" t="str">
        <f>CONCATENATE("")</f>
        <v/>
      </c>
      <c r="L35" s="5" t="str">
        <f>CONCATENATE("10 10.1 4b")</f>
        <v>10 10.1 4b</v>
      </c>
      <c r="M35" s="5" t="str">
        <f>CONCATENATE("MNTTZN65M09F415F")</f>
        <v>MNTTZN65M09F415F</v>
      </c>
      <c r="N35" s="5" t="s">
        <v>76</v>
      </c>
      <c r="O35" s="5"/>
      <c r="P35" s="6">
        <v>43929</v>
      </c>
      <c r="Q35" s="5" t="s">
        <v>31</v>
      </c>
      <c r="R35" s="5" t="s">
        <v>32</v>
      </c>
      <c r="S35" s="5" t="s">
        <v>33</v>
      </c>
      <c r="T35" s="5"/>
      <c r="U35" s="5">
        <v>564.54</v>
      </c>
      <c r="V35" s="5">
        <v>243.43</v>
      </c>
      <c r="W35" s="5">
        <v>224.8</v>
      </c>
      <c r="X35" s="5">
        <v>0</v>
      </c>
      <c r="Y35" s="5">
        <v>96.31</v>
      </c>
    </row>
    <row r="36" spans="1:25" ht="24.75" x14ac:dyDescent="0.25">
      <c r="A36" s="5" t="s">
        <v>26</v>
      </c>
      <c r="B36" s="5" t="s">
        <v>27</v>
      </c>
      <c r="C36" s="5" t="s">
        <v>38</v>
      </c>
      <c r="D36" s="5" t="s">
        <v>39</v>
      </c>
      <c r="E36" s="5" t="s">
        <v>28</v>
      </c>
      <c r="F36" s="5" t="s">
        <v>40</v>
      </c>
      <c r="G36" s="5">
        <v>2019</v>
      </c>
      <c r="H36" s="5" t="str">
        <f>CONCATENATE("94240929532")</f>
        <v>94240929532</v>
      </c>
      <c r="I36" s="5" t="s">
        <v>29</v>
      </c>
      <c r="J36" s="5" t="s">
        <v>30</v>
      </c>
      <c r="K36" s="5" t="str">
        <f>CONCATENATE("")</f>
        <v/>
      </c>
      <c r="L36" s="5" t="str">
        <f>CONCATENATE("10 10.1 4b")</f>
        <v>10 10.1 4b</v>
      </c>
      <c r="M36" s="5" t="str">
        <f>CONCATENATE("CRLDNL62T09F415K")</f>
        <v>CRLDNL62T09F415K</v>
      </c>
      <c r="N36" s="5" t="s">
        <v>77</v>
      </c>
      <c r="O36" s="5"/>
      <c r="P36" s="6">
        <v>43929</v>
      </c>
      <c r="Q36" s="5" t="s">
        <v>31</v>
      </c>
      <c r="R36" s="5" t="s">
        <v>32</v>
      </c>
      <c r="S36" s="5" t="s">
        <v>33</v>
      </c>
      <c r="T36" s="5"/>
      <c r="U36" s="7">
        <v>4782.18</v>
      </c>
      <c r="V36" s="7">
        <v>2062.08</v>
      </c>
      <c r="W36" s="7">
        <v>1904.26</v>
      </c>
      <c r="X36" s="5">
        <v>0</v>
      </c>
      <c r="Y36" s="5">
        <v>815.84</v>
      </c>
    </row>
    <row r="37" spans="1:25" ht="24.75" x14ac:dyDescent="0.25">
      <c r="A37" s="5" t="s">
        <v>26</v>
      </c>
      <c r="B37" s="5" t="s">
        <v>27</v>
      </c>
      <c r="C37" s="5" t="s">
        <v>38</v>
      </c>
      <c r="D37" s="5" t="s">
        <v>39</v>
      </c>
      <c r="E37" s="5" t="s">
        <v>37</v>
      </c>
      <c r="F37" s="5" t="s">
        <v>73</v>
      </c>
      <c r="G37" s="5">
        <v>2019</v>
      </c>
      <c r="H37" s="5" t="str">
        <f>CONCATENATE("94241024549")</f>
        <v>94241024549</v>
      </c>
      <c r="I37" s="5" t="s">
        <v>29</v>
      </c>
      <c r="J37" s="5" t="s">
        <v>30</v>
      </c>
      <c r="K37" s="5" t="str">
        <f>CONCATENATE("")</f>
        <v/>
      </c>
      <c r="L37" s="5" t="str">
        <f>CONCATENATE("10 10.1 4b")</f>
        <v>10 10.1 4b</v>
      </c>
      <c r="M37" s="5" t="str">
        <f>CONCATENATE("PRZCLL52B23H321W")</f>
        <v>PRZCLL52B23H321W</v>
      </c>
      <c r="N37" s="5" t="s">
        <v>78</v>
      </c>
      <c r="O37" s="5"/>
      <c r="P37" s="6">
        <v>43929</v>
      </c>
      <c r="Q37" s="5" t="s">
        <v>31</v>
      </c>
      <c r="R37" s="5" t="s">
        <v>32</v>
      </c>
      <c r="S37" s="5" t="s">
        <v>33</v>
      </c>
      <c r="T37" s="5"/>
      <c r="U37" s="7">
        <v>2773.4</v>
      </c>
      <c r="V37" s="7">
        <v>1195.8900000000001</v>
      </c>
      <c r="W37" s="7">
        <v>1104.3699999999999</v>
      </c>
      <c r="X37" s="5">
        <v>0</v>
      </c>
      <c r="Y37" s="5">
        <v>473.14</v>
      </c>
    </row>
    <row r="38" spans="1:25" ht="24.75" x14ac:dyDescent="0.25">
      <c r="A38" s="5" t="s">
        <v>26</v>
      </c>
      <c r="B38" s="5" t="s">
        <v>27</v>
      </c>
      <c r="C38" s="5" t="s">
        <v>38</v>
      </c>
      <c r="D38" s="5" t="s">
        <v>39</v>
      </c>
      <c r="E38" s="5" t="s">
        <v>28</v>
      </c>
      <c r="F38" s="5" t="s">
        <v>40</v>
      </c>
      <c r="G38" s="5">
        <v>2019</v>
      </c>
      <c r="H38" s="5" t="str">
        <f>CONCATENATE("94240951189")</f>
        <v>94240951189</v>
      </c>
      <c r="I38" s="5" t="s">
        <v>29</v>
      </c>
      <c r="J38" s="5" t="s">
        <v>30</v>
      </c>
      <c r="K38" s="5" t="str">
        <f>CONCATENATE("")</f>
        <v/>
      </c>
      <c r="L38" s="5" t="str">
        <f>CONCATENATE("10 10.1 4b")</f>
        <v>10 10.1 4b</v>
      </c>
      <c r="M38" s="5" t="str">
        <f>CONCATENATE("BLLGRG76R01F501G")</f>
        <v>BLLGRG76R01F501G</v>
      </c>
      <c r="N38" s="5" t="s">
        <v>79</v>
      </c>
      <c r="O38" s="5"/>
      <c r="P38" s="6">
        <v>43929</v>
      </c>
      <c r="Q38" s="5" t="s">
        <v>31</v>
      </c>
      <c r="R38" s="5" t="s">
        <v>32</v>
      </c>
      <c r="S38" s="5" t="s">
        <v>33</v>
      </c>
      <c r="T38" s="5"/>
      <c r="U38" s="7">
        <v>4348.96</v>
      </c>
      <c r="V38" s="7">
        <v>1875.27</v>
      </c>
      <c r="W38" s="7">
        <v>1731.76</v>
      </c>
      <c r="X38" s="5">
        <v>0</v>
      </c>
      <c r="Y38" s="5">
        <v>741.93</v>
      </c>
    </row>
    <row r="39" spans="1:25" ht="24.75" x14ac:dyDescent="0.25">
      <c r="A39" s="5" t="s">
        <v>26</v>
      </c>
      <c r="B39" s="5" t="s">
        <v>27</v>
      </c>
      <c r="C39" s="5" t="s">
        <v>38</v>
      </c>
      <c r="D39" s="5" t="s">
        <v>39</v>
      </c>
      <c r="E39" s="5" t="s">
        <v>59</v>
      </c>
      <c r="F39" s="5" t="s">
        <v>59</v>
      </c>
      <c r="G39" s="5">
        <v>2019</v>
      </c>
      <c r="H39" s="5" t="str">
        <f>CONCATENATE("94240964158")</f>
        <v>94240964158</v>
      </c>
      <c r="I39" s="5" t="s">
        <v>29</v>
      </c>
      <c r="J39" s="5" t="s">
        <v>30</v>
      </c>
      <c r="K39" s="5" t="str">
        <f>CONCATENATE("")</f>
        <v/>
      </c>
      <c r="L39" s="5" t="str">
        <f>CONCATENATE("10 10.1 4b")</f>
        <v>10 10.1 4b</v>
      </c>
      <c r="M39" s="5" t="str">
        <f>CONCATENATE("01961800446")</f>
        <v>01961800446</v>
      </c>
      <c r="N39" s="5" t="s">
        <v>80</v>
      </c>
      <c r="O39" s="5"/>
      <c r="P39" s="6">
        <v>43929</v>
      </c>
      <c r="Q39" s="5" t="s">
        <v>31</v>
      </c>
      <c r="R39" s="5" t="s">
        <v>32</v>
      </c>
      <c r="S39" s="5" t="s">
        <v>33</v>
      </c>
      <c r="T39" s="5"/>
      <c r="U39" s="7">
        <v>16216.42</v>
      </c>
      <c r="V39" s="7">
        <v>6992.52</v>
      </c>
      <c r="W39" s="7">
        <v>6457.38</v>
      </c>
      <c r="X39" s="5">
        <v>0</v>
      </c>
      <c r="Y39" s="7">
        <v>2766.52</v>
      </c>
    </row>
    <row r="40" spans="1:25" ht="24.75" x14ac:dyDescent="0.25">
      <c r="A40" s="5" t="s">
        <v>26</v>
      </c>
      <c r="B40" s="5" t="s">
        <v>27</v>
      </c>
      <c r="C40" s="5" t="s">
        <v>38</v>
      </c>
      <c r="D40" s="5" t="s">
        <v>39</v>
      </c>
      <c r="E40" s="5" t="s">
        <v>59</v>
      </c>
      <c r="F40" s="5" t="s">
        <v>59</v>
      </c>
      <c r="G40" s="5">
        <v>2019</v>
      </c>
      <c r="H40" s="5" t="str">
        <f>CONCATENATE("94241004038")</f>
        <v>94241004038</v>
      </c>
      <c r="I40" s="5" t="s">
        <v>29</v>
      </c>
      <c r="J40" s="5" t="s">
        <v>30</v>
      </c>
      <c r="K40" s="5" t="str">
        <f>CONCATENATE("")</f>
        <v/>
      </c>
      <c r="L40" s="5" t="str">
        <f>CONCATENATE("10 10.1 4b")</f>
        <v>10 10.1 4b</v>
      </c>
      <c r="M40" s="5" t="str">
        <f>CONCATENATE("PGNDMA36P15H321S")</f>
        <v>PGNDMA36P15H321S</v>
      </c>
      <c r="N40" s="5" t="s">
        <v>81</v>
      </c>
      <c r="O40" s="5"/>
      <c r="P40" s="6">
        <v>43929</v>
      </c>
      <c r="Q40" s="5" t="s">
        <v>31</v>
      </c>
      <c r="R40" s="5" t="s">
        <v>32</v>
      </c>
      <c r="S40" s="5" t="s">
        <v>33</v>
      </c>
      <c r="T40" s="5"/>
      <c r="U40" s="7">
        <v>4339.7</v>
      </c>
      <c r="V40" s="7">
        <v>1871.28</v>
      </c>
      <c r="W40" s="7">
        <v>1728.07</v>
      </c>
      <c r="X40" s="5">
        <v>0</v>
      </c>
      <c r="Y40" s="5">
        <v>740.35</v>
      </c>
    </row>
    <row r="41" spans="1:25" ht="24.75" x14ac:dyDescent="0.25">
      <c r="A41" s="5" t="s">
        <v>26</v>
      </c>
      <c r="B41" s="5" t="s">
        <v>27</v>
      </c>
      <c r="C41" s="5" t="s">
        <v>38</v>
      </c>
      <c r="D41" s="5" t="s">
        <v>39</v>
      </c>
      <c r="E41" s="5" t="s">
        <v>34</v>
      </c>
      <c r="F41" s="5" t="s">
        <v>49</v>
      </c>
      <c r="G41" s="5">
        <v>2019</v>
      </c>
      <c r="H41" s="5" t="str">
        <f>CONCATENATE("94241098147")</f>
        <v>94241098147</v>
      </c>
      <c r="I41" s="5" t="s">
        <v>29</v>
      </c>
      <c r="J41" s="5" t="s">
        <v>30</v>
      </c>
      <c r="K41" s="5" t="str">
        <f>CONCATENATE("")</f>
        <v/>
      </c>
      <c r="L41" s="5" t="str">
        <f>CONCATENATE("10 10.1 4b")</f>
        <v>10 10.1 4b</v>
      </c>
      <c r="M41" s="5" t="str">
        <f>CONCATENATE("DLGVTR53T63G137Y")</f>
        <v>DLGVTR53T63G137Y</v>
      </c>
      <c r="N41" s="5" t="s">
        <v>50</v>
      </c>
      <c r="O41" s="5"/>
      <c r="P41" s="6">
        <v>43929</v>
      </c>
      <c r="Q41" s="5" t="s">
        <v>31</v>
      </c>
      <c r="R41" s="5" t="s">
        <v>32</v>
      </c>
      <c r="S41" s="5" t="s">
        <v>33</v>
      </c>
      <c r="T41" s="5"/>
      <c r="U41" s="5">
        <v>333.7</v>
      </c>
      <c r="V41" s="5">
        <v>143.88999999999999</v>
      </c>
      <c r="W41" s="5">
        <v>132.88</v>
      </c>
      <c r="X41" s="5">
        <v>0</v>
      </c>
      <c r="Y41" s="5">
        <v>56.93</v>
      </c>
    </row>
    <row r="42" spans="1:25" ht="24.75" x14ac:dyDescent="0.25">
      <c r="A42" s="5" t="s">
        <v>26</v>
      </c>
      <c r="B42" s="5" t="s">
        <v>27</v>
      </c>
      <c r="C42" s="5" t="s">
        <v>38</v>
      </c>
      <c r="D42" s="5" t="s">
        <v>39</v>
      </c>
      <c r="E42" s="5" t="s">
        <v>34</v>
      </c>
      <c r="F42" s="5" t="s">
        <v>49</v>
      </c>
      <c r="G42" s="5">
        <v>2019</v>
      </c>
      <c r="H42" s="5" t="str">
        <f>CONCATENATE("94241102402")</f>
        <v>94241102402</v>
      </c>
      <c r="I42" s="5" t="s">
        <v>29</v>
      </c>
      <c r="J42" s="5" t="s">
        <v>30</v>
      </c>
      <c r="K42" s="5" t="str">
        <f>CONCATENATE("")</f>
        <v/>
      </c>
      <c r="L42" s="5" t="str">
        <f>CONCATENATE("10 10.1 4b")</f>
        <v>10 10.1 4b</v>
      </c>
      <c r="M42" s="5" t="str">
        <f>CONCATENATE("MCZNZE48A17F722S")</f>
        <v>MCZNZE48A17F722S</v>
      </c>
      <c r="N42" s="5" t="s">
        <v>55</v>
      </c>
      <c r="O42" s="5"/>
      <c r="P42" s="6">
        <v>43929</v>
      </c>
      <c r="Q42" s="5" t="s">
        <v>31</v>
      </c>
      <c r="R42" s="5" t="s">
        <v>32</v>
      </c>
      <c r="S42" s="5" t="s">
        <v>33</v>
      </c>
      <c r="T42" s="5"/>
      <c r="U42" s="5">
        <v>148.75</v>
      </c>
      <c r="V42" s="5">
        <v>64.14</v>
      </c>
      <c r="W42" s="5">
        <v>59.23</v>
      </c>
      <c r="X42" s="5">
        <v>0</v>
      </c>
      <c r="Y42" s="5">
        <v>25.38</v>
      </c>
    </row>
    <row r="43" spans="1:25" ht="24.75" x14ac:dyDescent="0.25">
      <c r="A43" s="5" t="s">
        <v>26</v>
      </c>
      <c r="B43" s="5" t="s">
        <v>27</v>
      </c>
      <c r="C43" s="5" t="s">
        <v>38</v>
      </c>
      <c r="D43" s="5" t="s">
        <v>39</v>
      </c>
      <c r="E43" s="5" t="s">
        <v>34</v>
      </c>
      <c r="F43" s="5" t="s">
        <v>49</v>
      </c>
      <c r="G43" s="5">
        <v>2019</v>
      </c>
      <c r="H43" s="5" t="str">
        <f>CONCATENATE("94241100661")</f>
        <v>94241100661</v>
      </c>
      <c r="I43" s="5" t="s">
        <v>29</v>
      </c>
      <c r="J43" s="5" t="s">
        <v>30</v>
      </c>
      <c r="K43" s="5" t="str">
        <f>CONCATENATE("")</f>
        <v/>
      </c>
      <c r="L43" s="5" t="str">
        <f>CONCATENATE("10 10.1 4b")</f>
        <v>10 10.1 4b</v>
      </c>
      <c r="M43" s="5" t="str">
        <f>CONCATENATE("STRMRA57T12H321L")</f>
        <v>STRMRA57T12H321L</v>
      </c>
      <c r="N43" s="5" t="s">
        <v>82</v>
      </c>
      <c r="O43" s="5"/>
      <c r="P43" s="6">
        <v>43929</v>
      </c>
      <c r="Q43" s="5" t="s">
        <v>31</v>
      </c>
      <c r="R43" s="5" t="s">
        <v>32</v>
      </c>
      <c r="S43" s="5" t="s">
        <v>33</v>
      </c>
      <c r="T43" s="5"/>
      <c r="U43" s="7">
        <v>2288.46</v>
      </c>
      <c r="V43" s="5">
        <v>986.78</v>
      </c>
      <c r="W43" s="5">
        <v>911.26</v>
      </c>
      <c r="X43" s="5">
        <v>0</v>
      </c>
      <c r="Y43" s="5">
        <v>390.42</v>
      </c>
    </row>
    <row r="44" spans="1:25" ht="24.75" x14ac:dyDescent="0.25">
      <c r="A44" s="5" t="s">
        <v>26</v>
      </c>
      <c r="B44" s="5" t="s">
        <v>27</v>
      </c>
      <c r="C44" s="5" t="s">
        <v>38</v>
      </c>
      <c r="D44" s="5" t="s">
        <v>39</v>
      </c>
      <c r="E44" s="5" t="s">
        <v>28</v>
      </c>
      <c r="F44" s="5" t="s">
        <v>40</v>
      </c>
      <c r="G44" s="5">
        <v>2019</v>
      </c>
      <c r="H44" s="5" t="str">
        <f>CONCATENATE("94240864143")</f>
        <v>94240864143</v>
      </c>
      <c r="I44" s="5" t="s">
        <v>29</v>
      </c>
      <c r="J44" s="5" t="s">
        <v>30</v>
      </c>
      <c r="K44" s="5" t="str">
        <f>CONCATENATE("")</f>
        <v/>
      </c>
      <c r="L44" s="5" t="str">
        <f>CONCATENATE("10 10.1 4b")</f>
        <v>10 10.1 4b</v>
      </c>
      <c r="M44" s="5" t="str">
        <f>CONCATENATE("PLCRDN64C05G516Y")</f>
        <v>PLCRDN64C05G516Y</v>
      </c>
      <c r="N44" s="5" t="s">
        <v>83</v>
      </c>
      <c r="O44" s="5"/>
      <c r="P44" s="6">
        <v>43929</v>
      </c>
      <c r="Q44" s="5" t="s">
        <v>31</v>
      </c>
      <c r="R44" s="5" t="s">
        <v>32</v>
      </c>
      <c r="S44" s="5" t="s">
        <v>33</v>
      </c>
      <c r="T44" s="5"/>
      <c r="U44" s="7">
        <v>1294.8800000000001</v>
      </c>
      <c r="V44" s="5">
        <v>558.35</v>
      </c>
      <c r="W44" s="5">
        <v>515.62</v>
      </c>
      <c r="X44" s="5">
        <v>0</v>
      </c>
      <c r="Y44" s="5">
        <v>220.91</v>
      </c>
    </row>
    <row r="45" spans="1:25" ht="24.75" x14ac:dyDescent="0.25">
      <c r="A45" s="5" t="s">
        <v>26</v>
      </c>
      <c r="B45" s="5" t="s">
        <v>27</v>
      </c>
      <c r="C45" s="5" t="s">
        <v>38</v>
      </c>
      <c r="D45" s="5" t="s">
        <v>39</v>
      </c>
      <c r="E45" s="5" t="s">
        <v>28</v>
      </c>
      <c r="F45" s="5" t="s">
        <v>40</v>
      </c>
      <c r="G45" s="5">
        <v>2019</v>
      </c>
      <c r="H45" s="5" t="str">
        <f>CONCATENATE("94240864739")</f>
        <v>94240864739</v>
      </c>
      <c r="I45" s="5" t="s">
        <v>29</v>
      </c>
      <c r="J45" s="5" t="s">
        <v>30</v>
      </c>
      <c r="K45" s="5" t="str">
        <f>CONCATENATE("")</f>
        <v/>
      </c>
      <c r="L45" s="5" t="str">
        <f>CONCATENATE("10 10.1 4b")</f>
        <v>10 10.1 4b</v>
      </c>
      <c r="M45" s="5" t="str">
        <f>CONCATENATE("SCNRGA62H11G137X")</f>
        <v>SCNRGA62H11G137X</v>
      </c>
      <c r="N45" s="5" t="s">
        <v>46</v>
      </c>
      <c r="O45" s="5"/>
      <c r="P45" s="6">
        <v>43929</v>
      </c>
      <c r="Q45" s="5" t="s">
        <v>31</v>
      </c>
      <c r="R45" s="5" t="s">
        <v>32</v>
      </c>
      <c r="S45" s="5" t="s">
        <v>33</v>
      </c>
      <c r="T45" s="5"/>
      <c r="U45" s="7">
        <v>5323.19</v>
      </c>
      <c r="V45" s="7">
        <v>2295.36</v>
      </c>
      <c r="W45" s="7">
        <v>2119.69</v>
      </c>
      <c r="X45" s="5">
        <v>0</v>
      </c>
      <c r="Y45" s="5">
        <v>908.14</v>
      </c>
    </row>
    <row r="46" spans="1:25" ht="24.75" x14ac:dyDescent="0.25">
      <c r="A46" s="5" t="s">
        <v>26</v>
      </c>
      <c r="B46" s="5" t="s">
        <v>27</v>
      </c>
      <c r="C46" s="5" t="s">
        <v>38</v>
      </c>
      <c r="D46" s="5" t="s">
        <v>39</v>
      </c>
      <c r="E46" s="5" t="s">
        <v>36</v>
      </c>
      <c r="F46" s="5" t="s">
        <v>44</v>
      </c>
      <c r="G46" s="5">
        <v>2019</v>
      </c>
      <c r="H46" s="5" t="str">
        <f>CONCATENATE("94240715162")</f>
        <v>94240715162</v>
      </c>
      <c r="I46" s="5" t="s">
        <v>29</v>
      </c>
      <c r="J46" s="5" t="s">
        <v>30</v>
      </c>
      <c r="K46" s="5" t="str">
        <f>CONCATENATE("")</f>
        <v/>
      </c>
      <c r="L46" s="5" t="str">
        <f>CONCATENATE("10 10.1 4b")</f>
        <v>10 10.1 4b</v>
      </c>
      <c r="M46" s="5" t="str">
        <f>CONCATENATE("DRSPQL70L11G137M")</f>
        <v>DRSPQL70L11G137M</v>
      </c>
      <c r="N46" s="5" t="s">
        <v>45</v>
      </c>
      <c r="O46" s="5"/>
      <c r="P46" s="6">
        <v>43929</v>
      </c>
      <c r="Q46" s="5" t="s">
        <v>31</v>
      </c>
      <c r="R46" s="5" t="s">
        <v>32</v>
      </c>
      <c r="S46" s="5" t="s">
        <v>33</v>
      </c>
      <c r="T46" s="5"/>
      <c r="U46" s="7">
        <v>1682.85</v>
      </c>
      <c r="V46" s="5">
        <v>725.64</v>
      </c>
      <c r="W46" s="5">
        <v>670.11</v>
      </c>
      <c r="X46" s="5">
        <v>0</v>
      </c>
      <c r="Y46" s="5">
        <v>287.10000000000002</v>
      </c>
    </row>
    <row r="47" spans="1:25" ht="24.75" x14ac:dyDescent="0.25">
      <c r="A47" s="5" t="s">
        <v>26</v>
      </c>
      <c r="B47" s="5" t="s">
        <v>27</v>
      </c>
      <c r="C47" s="5" t="s">
        <v>38</v>
      </c>
      <c r="D47" s="5" t="s">
        <v>39</v>
      </c>
      <c r="E47" s="5" t="s">
        <v>28</v>
      </c>
      <c r="F47" s="5" t="s">
        <v>40</v>
      </c>
      <c r="G47" s="5">
        <v>2019</v>
      </c>
      <c r="H47" s="5" t="str">
        <f>CONCATENATE("94240533615")</f>
        <v>94240533615</v>
      </c>
      <c r="I47" s="5" t="s">
        <v>29</v>
      </c>
      <c r="J47" s="5" t="s">
        <v>30</v>
      </c>
      <c r="K47" s="5" t="str">
        <f>CONCATENATE("")</f>
        <v/>
      </c>
      <c r="L47" s="5" t="str">
        <f>CONCATENATE("10 10.1 4b")</f>
        <v>10 10.1 4b</v>
      </c>
      <c r="M47" s="5" t="str">
        <f>CONCATENATE("FDRLRA70L45H390B")</f>
        <v>FDRLRA70L45H390B</v>
      </c>
      <c r="N47" s="5" t="s">
        <v>84</v>
      </c>
      <c r="O47" s="5"/>
      <c r="P47" s="6">
        <v>43929</v>
      </c>
      <c r="Q47" s="5" t="s">
        <v>31</v>
      </c>
      <c r="R47" s="5" t="s">
        <v>32</v>
      </c>
      <c r="S47" s="5" t="s">
        <v>33</v>
      </c>
      <c r="T47" s="5"/>
      <c r="U47" s="5">
        <v>213.92</v>
      </c>
      <c r="V47" s="5">
        <v>92.24</v>
      </c>
      <c r="W47" s="5">
        <v>85.18</v>
      </c>
      <c r="X47" s="5">
        <v>0</v>
      </c>
      <c r="Y47" s="5">
        <v>36.5</v>
      </c>
    </row>
    <row r="48" spans="1:25" ht="24.75" x14ac:dyDescent="0.25">
      <c r="A48" s="5" t="s">
        <v>26</v>
      </c>
      <c r="B48" s="5" t="s">
        <v>27</v>
      </c>
      <c r="C48" s="5" t="s">
        <v>38</v>
      </c>
      <c r="D48" s="5" t="s">
        <v>39</v>
      </c>
      <c r="E48" s="5" t="s">
        <v>28</v>
      </c>
      <c r="F48" s="5" t="s">
        <v>40</v>
      </c>
      <c r="G48" s="5">
        <v>2019</v>
      </c>
      <c r="H48" s="5" t="str">
        <f>CONCATENATE("94240704851")</f>
        <v>94240704851</v>
      </c>
      <c r="I48" s="5" t="s">
        <v>29</v>
      </c>
      <c r="J48" s="5" t="s">
        <v>30</v>
      </c>
      <c r="K48" s="5" t="str">
        <f>CONCATENATE("")</f>
        <v/>
      </c>
      <c r="L48" s="5" t="str">
        <f>CONCATENATE("10 10.1 4b")</f>
        <v>10 10.1 4b</v>
      </c>
      <c r="M48" s="5" t="str">
        <f>CONCATENATE("TMPQNT54R02G516T")</f>
        <v>TMPQNT54R02G516T</v>
      </c>
      <c r="N48" s="5" t="s">
        <v>85</v>
      </c>
      <c r="O48" s="5"/>
      <c r="P48" s="6">
        <v>43929</v>
      </c>
      <c r="Q48" s="5" t="s">
        <v>31</v>
      </c>
      <c r="R48" s="5" t="s">
        <v>32</v>
      </c>
      <c r="S48" s="5" t="s">
        <v>33</v>
      </c>
      <c r="T48" s="5"/>
      <c r="U48" s="7">
        <v>1020.57</v>
      </c>
      <c r="V48" s="5">
        <v>440.07</v>
      </c>
      <c r="W48" s="5">
        <v>406.39</v>
      </c>
      <c r="X48" s="5">
        <v>0</v>
      </c>
      <c r="Y48" s="5">
        <v>174.11</v>
      </c>
    </row>
    <row r="49" spans="1:25" ht="24.75" x14ac:dyDescent="0.25">
      <c r="A49" s="5" t="s">
        <v>26</v>
      </c>
      <c r="B49" s="5" t="s">
        <v>27</v>
      </c>
      <c r="C49" s="5" t="s">
        <v>38</v>
      </c>
      <c r="D49" s="5" t="s">
        <v>39</v>
      </c>
      <c r="E49" s="5" t="s">
        <v>28</v>
      </c>
      <c r="F49" s="5" t="s">
        <v>40</v>
      </c>
      <c r="G49" s="5">
        <v>2019</v>
      </c>
      <c r="H49" s="5" t="str">
        <f>CONCATENATE("94240779044")</f>
        <v>94240779044</v>
      </c>
      <c r="I49" s="5" t="s">
        <v>29</v>
      </c>
      <c r="J49" s="5" t="s">
        <v>30</v>
      </c>
      <c r="K49" s="5" t="str">
        <f>CONCATENATE("")</f>
        <v/>
      </c>
      <c r="L49" s="5" t="str">
        <f>CONCATENATE("10 10.1 4b")</f>
        <v>10 10.1 4b</v>
      </c>
      <c r="M49" s="5" t="str">
        <f>CONCATENATE("02273320446")</f>
        <v>02273320446</v>
      </c>
      <c r="N49" s="5" t="s">
        <v>86</v>
      </c>
      <c r="O49" s="5"/>
      <c r="P49" s="6">
        <v>43929</v>
      </c>
      <c r="Q49" s="5" t="s">
        <v>31</v>
      </c>
      <c r="R49" s="5" t="s">
        <v>32</v>
      </c>
      <c r="S49" s="5" t="s">
        <v>33</v>
      </c>
      <c r="T49" s="5"/>
      <c r="U49" s="5">
        <v>829.79</v>
      </c>
      <c r="V49" s="5">
        <v>357.81</v>
      </c>
      <c r="W49" s="5">
        <v>330.42</v>
      </c>
      <c r="X49" s="5">
        <v>0</v>
      </c>
      <c r="Y49" s="5">
        <v>141.56</v>
      </c>
    </row>
    <row r="50" spans="1:25" ht="24.75" x14ac:dyDescent="0.25">
      <c r="A50" s="5" t="s">
        <v>26</v>
      </c>
      <c r="B50" s="5" t="s">
        <v>27</v>
      </c>
      <c r="C50" s="5" t="s">
        <v>38</v>
      </c>
      <c r="D50" s="5" t="s">
        <v>39</v>
      </c>
      <c r="E50" s="5" t="s">
        <v>36</v>
      </c>
      <c r="F50" s="5" t="s">
        <v>42</v>
      </c>
      <c r="G50" s="5">
        <v>2019</v>
      </c>
      <c r="H50" s="5" t="str">
        <f>CONCATENATE("94240264435")</f>
        <v>94240264435</v>
      </c>
      <c r="I50" s="5" t="s">
        <v>29</v>
      </c>
      <c r="J50" s="5" t="s">
        <v>30</v>
      </c>
      <c r="K50" s="5" t="str">
        <f>CONCATENATE("")</f>
        <v/>
      </c>
      <c r="L50" s="5" t="str">
        <f>CONCATENATE("10 10.1 4b")</f>
        <v>10 10.1 4b</v>
      </c>
      <c r="M50" s="5" t="str">
        <f>CONCATENATE("01925420448")</f>
        <v>01925420448</v>
      </c>
      <c r="N50" s="5" t="s">
        <v>87</v>
      </c>
      <c r="O50" s="5"/>
      <c r="P50" s="6">
        <v>43929</v>
      </c>
      <c r="Q50" s="5" t="s">
        <v>31</v>
      </c>
      <c r="R50" s="5" t="s">
        <v>32</v>
      </c>
      <c r="S50" s="5" t="s">
        <v>33</v>
      </c>
      <c r="T50" s="5"/>
      <c r="U50" s="7">
        <v>1105.23</v>
      </c>
      <c r="V50" s="5">
        <v>476.58</v>
      </c>
      <c r="W50" s="5">
        <v>440.1</v>
      </c>
      <c r="X50" s="5">
        <v>0</v>
      </c>
      <c r="Y50" s="5">
        <v>188.55</v>
      </c>
    </row>
    <row r="51" spans="1:25" ht="24.75" x14ac:dyDescent="0.25">
      <c r="A51" s="5" t="s">
        <v>26</v>
      </c>
      <c r="B51" s="5" t="s">
        <v>27</v>
      </c>
      <c r="C51" s="5" t="s">
        <v>38</v>
      </c>
      <c r="D51" s="5" t="s">
        <v>39</v>
      </c>
      <c r="E51" s="5" t="s">
        <v>36</v>
      </c>
      <c r="F51" s="5" t="s">
        <v>42</v>
      </c>
      <c r="G51" s="5">
        <v>2019</v>
      </c>
      <c r="H51" s="5" t="str">
        <f>CONCATENATE("94240265168")</f>
        <v>94240265168</v>
      </c>
      <c r="I51" s="5" t="s">
        <v>29</v>
      </c>
      <c r="J51" s="5" t="s">
        <v>30</v>
      </c>
      <c r="K51" s="5" t="str">
        <f>CONCATENATE("")</f>
        <v/>
      </c>
      <c r="L51" s="5" t="str">
        <f>CONCATENATE("10 10.1 4b")</f>
        <v>10 10.1 4b</v>
      </c>
      <c r="M51" s="5" t="str">
        <f>CONCATENATE("VGNMSM68E27G516C")</f>
        <v>VGNMSM68E27G516C</v>
      </c>
      <c r="N51" s="5" t="s">
        <v>88</v>
      </c>
      <c r="O51" s="5"/>
      <c r="P51" s="6">
        <v>43929</v>
      </c>
      <c r="Q51" s="5" t="s">
        <v>31</v>
      </c>
      <c r="R51" s="5" t="s">
        <v>32</v>
      </c>
      <c r="S51" s="5" t="s">
        <v>33</v>
      </c>
      <c r="T51" s="5"/>
      <c r="U51" s="5">
        <v>586.64</v>
      </c>
      <c r="V51" s="5">
        <v>252.96</v>
      </c>
      <c r="W51" s="5">
        <v>233.6</v>
      </c>
      <c r="X51" s="5">
        <v>0</v>
      </c>
      <c r="Y51" s="5">
        <v>100.08</v>
      </c>
    </row>
    <row r="52" spans="1:25" ht="24.75" x14ac:dyDescent="0.25">
      <c r="A52" s="5" t="s">
        <v>26</v>
      </c>
      <c r="B52" s="5" t="s">
        <v>27</v>
      </c>
      <c r="C52" s="5" t="s">
        <v>38</v>
      </c>
      <c r="D52" s="5" t="s">
        <v>39</v>
      </c>
      <c r="E52" s="5" t="s">
        <v>36</v>
      </c>
      <c r="F52" s="5" t="s">
        <v>42</v>
      </c>
      <c r="G52" s="5">
        <v>2019</v>
      </c>
      <c r="H52" s="5" t="str">
        <f>CONCATENATE("94240341324")</f>
        <v>94240341324</v>
      </c>
      <c r="I52" s="5" t="s">
        <v>29</v>
      </c>
      <c r="J52" s="5" t="s">
        <v>30</v>
      </c>
      <c r="K52" s="5" t="str">
        <f>CONCATENATE("")</f>
        <v/>
      </c>
      <c r="L52" s="5" t="str">
        <f>CONCATENATE("10 10.1 4b")</f>
        <v>10 10.1 4b</v>
      </c>
      <c r="M52" s="5" t="str">
        <f>CONCATENATE("VGNTMS73E25G516O")</f>
        <v>VGNTMS73E25G516O</v>
      </c>
      <c r="N52" s="5" t="s">
        <v>89</v>
      </c>
      <c r="O52" s="5"/>
      <c r="P52" s="6">
        <v>43929</v>
      </c>
      <c r="Q52" s="5" t="s">
        <v>31</v>
      </c>
      <c r="R52" s="5" t="s">
        <v>32</v>
      </c>
      <c r="S52" s="5" t="s">
        <v>33</v>
      </c>
      <c r="T52" s="5"/>
      <c r="U52" s="5">
        <v>506.85</v>
      </c>
      <c r="V52" s="5">
        <v>218.55</v>
      </c>
      <c r="W52" s="5">
        <v>201.83</v>
      </c>
      <c r="X52" s="5">
        <v>0</v>
      </c>
      <c r="Y52" s="5">
        <v>86.47</v>
      </c>
    </row>
    <row r="53" spans="1:25" ht="24.75" x14ac:dyDescent="0.25">
      <c r="A53" s="5" t="s">
        <v>26</v>
      </c>
      <c r="B53" s="5" t="s">
        <v>27</v>
      </c>
      <c r="C53" s="5" t="s">
        <v>38</v>
      </c>
      <c r="D53" s="5" t="s">
        <v>39</v>
      </c>
      <c r="E53" s="5" t="s">
        <v>28</v>
      </c>
      <c r="F53" s="5" t="s">
        <v>40</v>
      </c>
      <c r="G53" s="5">
        <v>2019</v>
      </c>
      <c r="H53" s="5" t="str">
        <f>CONCATENATE("94240661754")</f>
        <v>94240661754</v>
      </c>
      <c r="I53" s="5" t="s">
        <v>29</v>
      </c>
      <c r="J53" s="5" t="s">
        <v>30</v>
      </c>
      <c r="K53" s="5" t="str">
        <f>CONCATENATE("")</f>
        <v/>
      </c>
      <c r="L53" s="5" t="str">
        <f>CONCATENATE("10 10.1 4b")</f>
        <v>10 10.1 4b</v>
      </c>
      <c r="M53" s="5" t="str">
        <f>CONCATENATE("MZZPTR53E04F487D")</f>
        <v>MZZPTR53E04F487D</v>
      </c>
      <c r="N53" s="5" t="s">
        <v>90</v>
      </c>
      <c r="O53" s="5"/>
      <c r="P53" s="6">
        <v>43929</v>
      </c>
      <c r="Q53" s="5" t="s">
        <v>31</v>
      </c>
      <c r="R53" s="5" t="s">
        <v>32</v>
      </c>
      <c r="S53" s="5" t="s">
        <v>33</v>
      </c>
      <c r="T53" s="5"/>
      <c r="U53" s="5">
        <v>122.02</v>
      </c>
      <c r="V53" s="5">
        <v>52.62</v>
      </c>
      <c r="W53" s="5">
        <v>48.59</v>
      </c>
      <c r="X53" s="5">
        <v>0</v>
      </c>
      <c r="Y53" s="5">
        <v>20.81</v>
      </c>
    </row>
    <row r="54" spans="1:25" ht="24.75" x14ac:dyDescent="0.25">
      <c r="A54" s="5" t="s">
        <v>26</v>
      </c>
      <c r="B54" s="5" t="s">
        <v>27</v>
      </c>
      <c r="C54" s="5" t="s">
        <v>38</v>
      </c>
      <c r="D54" s="5" t="s">
        <v>39</v>
      </c>
      <c r="E54" s="5" t="s">
        <v>34</v>
      </c>
      <c r="F54" s="5" t="s">
        <v>49</v>
      </c>
      <c r="G54" s="5">
        <v>2019</v>
      </c>
      <c r="H54" s="5" t="str">
        <f>CONCATENATE("94240839848")</f>
        <v>94240839848</v>
      </c>
      <c r="I54" s="5" t="s">
        <v>29</v>
      </c>
      <c r="J54" s="5" t="s">
        <v>30</v>
      </c>
      <c r="K54" s="5" t="str">
        <f>CONCATENATE("")</f>
        <v/>
      </c>
      <c r="L54" s="5" t="str">
        <f>CONCATENATE("10 10.1 4b")</f>
        <v>10 10.1 4b</v>
      </c>
      <c r="M54" s="5" t="str">
        <f>CONCATENATE("CRBMTT83S22G920I")</f>
        <v>CRBMTT83S22G920I</v>
      </c>
      <c r="N54" s="5" t="s">
        <v>91</v>
      </c>
      <c r="O54" s="5"/>
      <c r="P54" s="6">
        <v>43929</v>
      </c>
      <c r="Q54" s="5" t="s">
        <v>31</v>
      </c>
      <c r="R54" s="5" t="s">
        <v>32</v>
      </c>
      <c r="S54" s="5" t="s">
        <v>33</v>
      </c>
      <c r="T54" s="5"/>
      <c r="U54" s="5">
        <v>418.93</v>
      </c>
      <c r="V54" s="5">
        <v>180.64</v>
      </c>
      <c r="W54" s="5">
        <v>166.82</v>
      </c>
      <c r="X54" s="5">
        <v>0</v>
      </c>
      <c r="Y54" s="5">
        <v>71.47</v>
      </c>
    </row>
    <row r="55" spans="1:25" ht="24.75" x14ac:dyDescent="0.25">
      <c r="A55" s="5" t="s">
        <v>26</v>
      </c>
      <c r="B55" s="5" t="s">
        <v>27</v>
      </c>
      <c r="C55" s="5" t="s">
        <v>38</v>
      </c>
      <c r="D55" s="5" t="s">
        <v>39</v>
      </c>
      <c r="E55" s="5" t="s">
        <v>28</v>
      </c>
      <c r="F55" s="5" t="s">
        <v>40</v>
      </c>
      <c r="G55" s="5">
        <v>2019</v>
      </c>
      <c r="H55" s="5" t="str">
        <f>CONCATENATE("94240933096")</f>
        <v>94240933096</v>
      </c>
      <c r="I55" s="5" t="s">
        <v>29</v>
      </c>
      <c r="J55" s="5" t="s">
        <v>30</v>
      </c>
      <c r="K55" s="5" t="str">
        <f>CONCATENATE("")</f>
        <v/>
      </c>
      <c r="L55" s="5" t="str">
        <f>CONCATENATE("10 10.1 4b")</f>
        <v>10 10.1 4b</v>
      </c>
      <c r="M55" s="5" t="str">
        <f>CONCATENATE("STPFRZ61M23G516U")</f>
        <v>STPFRZ61M23G516U</v>
      </c>
      <c r="N55" s="5" t="s">
        <v>92</v>
      </c>
      <c r="O55" s="5"/>
      <c r="P55" s="6">
        <v>43929</v>
      </c>
      <c r="Q55" s="5" t="s">
        <v>31</v>
      </c>
      <c r="R55" s="5" t="s">
        <v>32</v>
      </c>
      <c r="S55" s="5" t="s">
        <v>33</v>
      </c>
      <c r="T55" s="5"/>
      <c r="U55" s="7">
        <v>2229.19</v>
      </c>
      <c r="V55" s="5">
        <v>961.23</v>
      </c>
      <c r="W55" s="5">
        <v>887.66</v>
      </c>
      <c r="X55" s="5">
        <v>0</v>
      </c>
      <c r="Y55" s="5">
        <v>380.3</v>
      </c>
    </row>
    <row r="56" spans="1:25" ht="24.75" x14ac:dyDescent="0.25">
      <c r="A56" s="5" t="s">
        <v>26</v>
      </c>
      <c r="B56" s="5" t="s">
        <v>27</v>
      </c>
      <c r="C56" s="5" t="s">
        <v>38</v>
      </c>
      <c r="D56" s="5" t="s">
        <v>39</v>
      </c>
      <c r="E56" s="5" t="s">
        <v>28</v>
      </c>
      <c r="F56" s="5" t="s">
        <v>40</v>
      </c>
      <c r="G56" s="5">
        <v>2019</v>
      </c>
      <c r="H56" s="5" t="str">
        <f>CONCATENATE("94240979545")</f>
        <v>94240979545</v>
      </c>
      <c r="I56" s="5" t="s">
        <v>29</v>
      </c>
      <c r="J56" s="5" t="s">
        <v>30</v>
      </c>
      <c r="K56" s="5" t="str">
        <f>CONCATENATE("")</f>
        <v/>
      </c>
      <c r="L56" s="5" t="str">
        <f>CONCATENATE("10 10.1 4b")</f>
        <v>10 10.1 4b</v>
      </c>
      <c r="M56" s="5" t="str">
        <f>CONCATENATE("MCCRRT80B22D542Q")</f>
        <v>MCCRRT80B22D542Q</v>
      </c>
      <c r="N56" s="5" t="s">
        <v>93</v>
      </c>
      <c r="O56" s="5"/>
      <c r="P56" s="6">
        <v>43929</v>
      </c>
      <c r="Q56" s="5" t="s">
        <v>31</v>
      </c>
      <c r="R56" s="5" t="s">
        <v>32</v>
      </c>
      <c r="S56" s="5" t="s">
        <v>33</v>
      </c>
      <c r="T56" s="5"/>
      <c r="U56" s="7">
        <v>1946.2</v>
      </c>
      <c r="V56" s="5">
        <v>839.2</v>
      </c>
      <c r="W56" s="5">
        <v>774.98</v>
      </c>
      <c r="X56" s="5">
        <v>0</v>
      </c>
      <c r="Y56" s="5">
        <v>332.02</v>
      </c>
    </row>
    <row r="57" spans="1:25" ht="24.75" x14ac:dyDescent="0.25">
      <c r="A57" s="5" t="s">
        <v>26</v>
      </c>
      <c r="B57" s="5" t="s">
        <v>27</v>
      </c>
      <c r="C57" s="5" t="s">
        <v>38</v>
      </c>
      <c r="D57" s="5" t="s">
        <v>39</v>
      </c>
      <c r="E57" s="5" t="s">
        <v>59</v>
      </c>
      <c r="F57" s="5" t="s">
        <v>59</v>
      </c>
      <c r="G57" s="5">
        <v>2019</v>
      </c>
      <c r="H57" s="5" t="str">
        <f>CONCATENATE("94240964554")</f>
        <v>94240964554</v>
      </c>
      <c r="I57" s="5" t="s">
        <v>29</v>
      </c>
      <c r="J57" s="5" t="s">
        <v>30</v>
      </c>
      <c r="K57" s="5" t="str">
        <f>CONCATENATE("")</f>
        <v/>
      </c>
      <c r="L57" s="5" t="str">
        <f>CONCATENATE("10 10.1 4b")</f>
        <v>10 10.1 4b</v>
      </c>
      <c r="M57" s="5" t="str">
        <f>CONCATENATE("01230310441")</f>
        <v>01230310441</v>
      </c>
      <c r="N57" s="5" t="s">
        <v>94</v>
      </c>
      <c r="O57" s="5"/>
      <c r="P57" s="6">
        <v>43929</v>
      </c>
      <c r="Q57" s="5" t="s">
        <v>31</v>
      </c>
      <c r="R57" s="5" t="s">
        <v>32</v>
      </c>
      <c r="S57" s="5" t="s">
        <v>33</v>
      </c>
      <c r="T57" s="5"/>
      <c r="U57" s="7">
        <v>4994.3999999999996</v>
      </c>
      <c r="V57" s="7">
        <v>2153.59</v>
      </c>
      <c r="W57" s="7">
        <v>1988.77</v>
      </c>
      <c r="X57" s="5">
        <v>0</v>
      </c>
      <c r="Y57" s="5">
        <v>852.04</v>
      </c>
    </row>
    <row r="58" spans="1:25" ht="24.75" x14ac:dyDescent="0.25">
      <c r="A58" s="5" t="s">
        <v>26</v>
      </c>
      <c r="B58" s="5" t="s">
        <v>27</v>
      </c>
      <c r="C58" s="5" t="s">
        <v>38</v>
      </c>
      <c r="D58" s="5" t="s">
        <v>39</v>
      </c>
      <c r="E58" s="5" t="s">
        <v>59</v>
      </c>
      <c r="F58" s="5" t="s">
        <v>59</v>
      </c>
      <c r="G58" s="5">
        <v>2019</v>
      </c>
      <c r="H58" s="5" t="str">
        <f>CONCATENATE("94240964760")</f>
        <v>94240964760</v>
      </c>
      <c r="I58" s="5" t="s">
        <v>29</v>
      </c>
      <c r="J58" s="5" t="s">
        <v>30</v>
      </c>
      <c r="K58" s="5" t="str">
        <f>CONCATENATE("")</f>
        <v/>
      </c>
      <c r="L58" s="5" t="str">
        <f>CONCATENATE("10 10.1 4b")</f>
        <v>10 10.1 4b</v>
      </c>
      <c r="M58" s="5" t="str">
        <f>CONCATENATE("01230310441")</f>
        <v>01230310441</v>
      </c>
      <c r="N58" s="5" t="s">
        <v>94</v>
      </c>
      <c r="O58" s="5"/>
      <c r="P58" s="6">
        <v>43929</v>
      </c>
      <c r="Q58" s="5" t="s">
        <v>31</v>
      </c>
      <c r="R58" s="5" t="s">
        <v>32</v>
      </c>
      <c r="S58" s="5" t="s">
        <v>33</v>
      </c>
      <c r="T58" s="5"/>
      <c r="U58" s="5">
        <v>48.26</v>
      </c>
      <c r="V58" s="5">
        <v>20.81</v>
      </c>
      <c r="W58" s="5">
        <v>19.22</v>
      </c>
      <c r="X58" s="5">
        <v>0</v>
      </c>
      <c r="Y58" s="5">
        <v>8.23</v>
      </c>
    </row>
    <row r="59" spans="1:25" ht="24.75" x14ac:dyDescent="0.25">
      <c r="A59" s="5" t="s">
        <v>26</v>
      </c>
      <c r="B59" s="5" t="s">
        <v>27</v>
      </c>
      <c r="C59" s="5" t="s">
        <v>38</v>
      </c>
      <c r="D59" s="5" t="s">
        <v>39</v>
      </c>
      <c r="E59" s="5" t="s">
        <v>35</v>
      </c>
      <c r="F59" s="5" t="s">
        <v>95</v>
      </c>
      <c r="G59" s="5">
        <v>2019</v>
      </c>
      <c r="H59" s="5" t="str">
        <f>CONCATENATE("94241107831")</f>
        <v>94241107831</v>
      </c>
      <c r="I59" s="5" t="s">
        <v>29</v>
      </c>
      <c r="J59" s="5" t="s">
        <v>30</v>
      </c>
      <c r="K59" s="5" t="str">
        <f>CONCATENATE("")</f>
        <v/>
      </c>
      <c r="L59" s="5" t="str">
        <f>CONCATENATE("10 10.1 4b")</f>
        <v>10 10.1 4b</v>
      </c>
      <c r="M59" s="5" t="str">
        <f>CONCATENATE("SCNGNN59M12G137P")</f>
        <v>SCNGNN59M12G137P</v>
      </c>
      <c r="N59" s="5" t="s">
        <v>96</v>
      </c>
      <c r="O59" s="5"/>
      <c r="P59" s="6">
        <v>43929</v>
      </c>
      <c r="Q59" s="5" t="s">
        <v>31</v>
      </c>
      <c r="R59" s="5" t="s">
        <v>32</v>
      </c>
      <c r="S59" s="5" t="s">
        <v>33</v>
      </c>
      <c r="T59" s="5"/>
      <c r="U59" s="7">
        <v>1817.71</v>
      </c>
      <c r="V59" s="5">
        <v>783.8</v>
      </c>
      <c r="W59" s="5">
        <v>723.81</v>
      </c>
      <c r="X59" s="5">
        <v>0</v>
      </c>
      <c r="Y59" s="5">
        <v>310.10000000000002</v>
      </c>
    </row>
    <row r="60" spans="1:25" ht="24.75" x14ac:dyDescent="0.25">
      <c r="A60" s="5" t="s">
        <v>26</v>
      </c>
      <c r="B60" s="5" t="s">
        <v>27</v>
      </c>
      <c r="C60" s="5" t="s">
        <v>38</v>
      </c>
      <c r="D60" s="5" t="s">
        <v>39</v>
      </c>
      <c r="E60" s="5" t="s">
        <v>59</v>
      </c>
      <c r="F60" s="5" t="s">
        <v>59</v>
      </c>
      <c r="G60" s="5">
        <v>2019</v>
      </c>
      <c r="H60" s="5" t="str">
        <f>CONCATENATE("94240987464")</f>
        <v>94240987464</v>
      </c>
      <c r="I60" s="5" t="s">
        <v>29</v>
      </c>
      <c r="J60" s="5" t="s">
        <v>30</v>
      </c>
      <c r="K60" s="5" t="str">
        <f>CONCATENATE("")</f>
        <v/>
      </c>
      <c r="L60" s="5" t="str">
        <f>CONCATENATE("10 10.1 4b")</f>
        <v>10 10.1 4b</v>
      </c>
      <c r="M60" s="5" t="str">
        <f>CONCATENATE("01520680446")</f>
        <v>01520680446</v>
      </c>
      <c r="N60" s="5" t="s">
        <v>97</v>
      </c>
      <c r="O60" s="5"/>
      <c r="P60" s="6">
        <v>43929</v>
      </c>
      <c r="Q60" s="5" t="s">
        <v>31</v>
      </c>
      <c r="R60" s="5" t="s">
        <v>32</v>
      </c>
      <c r="S60" s="5" t="s">
        <v>33</v>
      </c>
      <c r="T60" s="5"/>
      <c r="U60" s="7">
        <v>13163.97</v>
      </c>
      <c r="V60" s="7">
        <v>5676.3</v>
      </c>
      <c r="W60" s="7">
        <v>5241.8900000000003</v>
      </c>
      <c r="X60" s="5">
        <v>0</v>
      </c>
      <c r="Y60" s="7">
        <v>2245.7800000000002</v>
      </c>
    </row>
    <row r="61" spans="1:25" ht="24.75" x14ac:dyDescent="0.25">
      <c r="A61" s="5" t="s">
        <v>26</v>
      </c>
      <c r="B61" s="5" t="s">
        <v>27</v>
      </c>
      <c r="C61" s="5" t="s">
        <v>38</v>
      </c>
      <c r="D61" s="5" t="s">
        <v>39</v>
      </c>
      <c r="E61" s="5" t="s">
        <v>37</v>
      </c>
      <c r="F61" s="5" t="s">
        <v>73</v>
      </c>
      <c r="G61" s="5">
        <v>2019</v>
      </c>
      <c r="H61" s="5" t="str">
        <f>CONCATENATE("94240994288")</f>
        <v>94240994288</v>
      </c>
      <c r="I61" s="5" t="s">
        <v>29</v>
      </c>
      <c r="J61" s="5" t="s">
        <v>30</v>
      </c>
      <c r="K61" s="5" t="str">
        <f>CONCATENATE("")</f>
        <v/>
      </c>
      <c r="L61" s="5" t="str">
        <f>CONCATENATE("10 10.1 4b")</f>
        <v>10 10.1 4b</v>
      </c>
      <c r="M61" s="5" t="str">
        <f>CONCATENATE("NSPGNN54R01H321R")</f>
        <v>NSPGNN54R01H321R</v>
      </c>
      <c r="N61" s="5" t="s">
        <v>98</v>
      </c>
      <c r="O61" s="5"/>
      <c r="P61" s="6">
        <v>43929</v>
      </c>
      <c r="Q61" s="5" t="s">
        <v>31</v>
      </c>
      <c r="R61" s="5" t="s">
        <v>32</v>
      </c>
      <c r="S61" s="5" t="s">
        <v>33</v>
      </c>
      <c r="T61" s="5"/>
      <c r="U61" s="7">
        <v>3911.11</v>
      </c>
      <c r="V61" s="7">
        <v>1686.47</v>
      </c>
      <c r="W61" s="7">
        <v>1557.4</v>
      </c>
      <c r="X61" s="5">
        <v>0</v>
      </c>
      <c r="Y61" s="5">
        <v>667.24</v>
      </c>
    </row>
    <row r="62" spans="1:25" ht="24.75" x14ac:dyDescent="0.25">
      <c r="A62" s="5" t="s">
        <v>26</v>
      </c>
      <c r="B62" s="5" t="s">
        <v>27</v>
      </c>
      <c r="C62" s="5" t="s">
        <v>38</v>
      </c>
      <c r="D62" s="5" t="s">
        <v>39</v>
      </c>
      <c r="E62" s="5" t="s">
        <v>28</v>
      </c>
      <c r="F62" s="5" t="s">
        <v>40</v>
      </c>
      <c r="G62" s="5">
        <v>2019</v>
      </c>
      <c r="H62" s="5" t="str">
        <f>CONCATENATE("94240950769")</f>
        <v>94240950769</v>
      </c>
      <c r="I62" s="5" t="s">
        <v>29</v>
      </c>
      <c r="J62" s="5" t="s">
        <v>30</v>
      </c>
      <c r="K62" s="5" t="str">
        <f>CONCATENATE("")</f>
        <v/>
      </c>
      <c r="L62" s="5" t="str">
        <f>CONCATENATE("10 10.1 4b")</f>
        <v>10 10.1 4b</v>
      </c>
      <c r="M62" s="5" t="str">
        <f>CONCATENATE("PLCBRN46R26G516M")</f>
        <v>PLCBRN46R26G516M</v>
      </c>
      <c r="N62" s="5" t="s">
        <v>99</v>
      </c>
      <c r="O62" s="5"/>
      <c r="P62" s="6">
        <v>43929</v>
      </c>
      <c r="Q62" s="5" t="s">
        <v>31</v>
      </c>
      <c r="R62" s="5" t="s">
        <v>32</v>
      </c>
      <c r="S62" s="5" t="s">
        <v>33</v>
      </c>
      <c r="T62" s="5"/>
      <c r="U62" s="7">
        <v>1682.71</v>
      </c>
      <c r="V62" s="5">
        <v>725.58</v>
      </c>
      <c r="W62" s="5">
        <v>670.06</v>
      </c>
      <c r="X62" s="5">
        <v>0</v>
      </c>
      <c r="Y62" s="5">
        <v>287.07</v>
      </c>
    </row>
    <row r="63" spans="1:25" ht="24.75" x14ac:dyDescent="0.25">
      <c r="A63" s="5" t="s">
        <v>26</v>
      </c>
      <c r="B63" s="5" t="s">
        <v>27</v>
      </c>
      <c r="C63" s="5" t="s">
        <v>38</v>
      </c>
      <c r="D63" s="5" t="s">
        <v>39</v>
      </c>
      <c r="E63" s="5" t="s">
        <v>59</v>
      </c>
      <c r="F63" s="5" t="s">
        <v>59</v>
      </c>
      <c r="G63" s="5">
        <v>2019</v>
      </c>
      <c r="H63" s="5" t="str">
        <f>CONCATENATE("94240987910")</f>
        <v>94240987910</v>
      </c>
      <c r="I63" s="5" t="s">
        <v>29</v>
      </c>
      <c r="J63" s="5" t="s">
        <v>30</v>
      </c>
      <c r="K63" s="5" t="str">
        <f>CONCATENATE("")</f>
        <v/>
      </c>
      <c r="L63" s="5" t="str">
        <f>CONCATENATE("10 10.1 4b")</f>
        <v>10 10.1 4b</v>
      </c>
      <c r="M63" s="5" t="str">
        <f>CONCATENATE("PZZLGU74C05H769F")</f>
        <v>PZZLGU74C05H769F</v>
      </c>
      <c r="N63" s="5" t="s">
        <v>100</v>
      </c>
      <c r="O63" s="5"/>
      <c r="P63" s="6">
        <v>43929</v>
      </c>
      <c r="Q63" s="5" t="s">
        <v>31</v>
      </c>
      <c r="R63" s="5" t="s">
        <v>32</v>
      </c>
      <c r="S63" s="5" t="s">
        <v>33</v>
      </c>
      <c r="T63" s="5"/>
      <c r="U63" s="7">
        <v>2289.71</v>
      </c>
      <c r="V63" s="5">
        <v>987.32</v>
      </c>
      <c r="W63" s="5">
        <v>911.76</v>
      </c>
      <c r="X63" s="5">
        <v>0</v>
      </c>
      <c r="Y63" s="5">
        <v>390.63</v>
      </c>
    </row>
    <row r="64" spans="1:25" ht="24.75" x14ac:dyDescent="0.25">
      <c r="A64" s="5" t="s">
        <v>26</v>
      </c>
      <c r="B64" s="5" t="s">
        <v>27</v>
      </c>
      <c r="C64" s="5" t="s">
        <v>38</v>
      </c>
      <c r="D64" s="5" t="s">
        <v>39</v>
      </c>
      <c r="E64" s="5" t="s">
        <v>36</v>
      </c>
      <c r="F64" s="5" t="s">
        <v>42</v>
      </c>
      <c r="G64" s="5">
        <v>2019</v>
      </c>
      <c r="H64" s="5" t="str">
        <f>CONCATENATE("94240304231")</f>
        <v>94240304231</v>
      </c>
      <c r="I64" s="5" t="s">
        <v>29</v>
      </c>
      <c r="J64" s="5" t="s">
        <v>30</v>
      </c>
      <c r="K64" s="5" t="str">
        <f>CONCATENATE("")</f>
        <v/>
      </c>
      <c r="L64" s="5" t="str">
        <f>CONCATENATE("10 10.1 4b")</f>
        <v>10 10.1 4b</v>
      </c>
      <c r="M64" s="5" t="str">
        <f>CONCATENATE("MRNCRD70H08H769Q")</f>
        <v>MRNCRD70H08H769Q</v>
      </c>
      <c r="N64" s="5" t="s">
        <v>101</v>
      </c>
      <c r="O64" s="5"/>
      <c r="P64" s="6">
        <v>43929</v>
      </c>
      <c r="Q64" s="5" t="s">
        <v>31</v>
      </c>
      <c r="R64" s="5" t="s">
        <v>32</v>
      </c>
      <c r="S64" s="5" t="s">
        <v>33</v>
      </c>
      <c r="T64" s="5"/>
      <c r="U64" s="5">
        <v>771.3</v>
      </c>
      <c r="V64" s="5">
        <v>332.58</v>
      </c>
      <c r="W64" s="5">
        <v>307.13</v>
      </c>
      <c r="X64" s="5">
        <v>0</v>
      </c>
      <c r="Y64" s="5">
        <v>131.59</v>
      </c>
    </row>
    <row r="65" spans="1:25" ht="24.75" x14ac:dyDescent="0.25">
      <c r="A65" s="5" t="s">
        <v>26</v>
      </c>
      <c r="B65" s="5" t="s">
        <v>27</v>
      </c>
      <c r="C65" s="5" t="s">
        <v>38</v>
      </c>
      <c r="D65" s="5" t="s">
        <v>39</v>
      </c>
      <c r="E65" s="5" t="s">
        <v>59</v>
      </c>
      <c r="F65" s="5" t="s">
        <v>59</v>
      </c>
      <c r="G65" s="5">
        <v>2019</v>
      </c>
      <c r="H65" s="5" t="str">
        <f>CONCATENATE("94241000879")</f>
        <v>94241000879</v>
      </c>
      <c r="I65" s="5" t="s">
        <v>29</v>
      </c>
      <c r="J65" s="5" t="s">
        <v>30</v>
      </c>
      <c r="K65" s="5" t="str">
        <f>CONCATENATE("")</f>
        <v/>
      </c>
      <c r="L65" s="5" t="str">
        <f>CONCATENATE("10 10.1 4b")</f>
        <v>10 10.1 4b</v>
      </c>
      <c r="M65" s="5" t="str">
        <f>CONCATENATE("PGNMNL77M68H769I")</f>
        <v>PGNMNL77M68H769I</v>
      </c>
      <c r="N65" s="5" t="s">
        <v>102</v>
      </c>
      <c r="O65" s="5"/>
      <c r="P65" s="6">
        <v>43929</v>
      </c>
      <c r="Q65" s="5" t="s">
        <v>31</v>
      </c>
      <c r="R65" s="5" t="s">
        <v>32</v>
      </c>
      <c r="S65" s="5" t="s">
        <v>33</v>
      </c>
      <c r="T65" s="5"/>
      <c r="U65" s="7">
        <v>3207.31</v>
      </c>
      <c r="V65" s="7">
        <v>1382.99</v>
      </c>
      <c r="W65" s="7">
        <v>1277.1500000000001</v>
      </c>
      <c r="X65" s="5">
        <v>0</v>
      </c>
      <c r="Y65" s="5">
        <v>547.16999999999996</v>
      </c>
    </row>
    <row r="66" spans="1:25" ht="24.75" x14ac:dyDescent="0.25">
      <c r="A66" s="5" t="s">
        <v>26</v>
      </c>
      <c r="B66" s="5" t="s">
        <v>27</v>
      </c>
      <c r="C66" s="5" t="s">
        <v>38</v>
      </c>
      <c r="D66" s="5" t="s">
        <v>39</v>
      </c>
      <c r="E66" s="5" t="s">
        <v>59</v>
      </c>
      <c r="F66" s="5" t="s">
        <v>59</v>
      </c>
      <c r="G66" s="5">
        <v>2019</v>
      </c>
      <c r="H66" s="5" t="str">
        <f>CONCATENATE("94241138109")</f>
        <v>94241138109</v>
      </c>
      <c r="I66" s="5" t="s">
        <v>29</v>
      </c>
      <c r="J66" s="5" t="s">
        <v>30</v>
      </c>
      <c r="K66" s="5" t="str">
        <f>CONCATENATE("")</f>
        <v/>
      </c>
      <c r="L66" s="5" t="str">
        <f>CONCATENATE("10 10.1 4b")</f>
        <v>10 10.1 4b</v>
      </c>
      <c r="M66" s="5" t="str">
        <f>CONCATENATE("NVNCDM71T30H501I")</f>
        <v>NVNCDM71T30H501I</v>
      </c>
      <c r="N66" s="5" t="s">
        <v>103</v>
      </c>
      <c r="O66" s="5"/>
      <c r="P66" s="6">
        <v>43929</v>
      </c>
      <c r="Q66" s="5" t="s">
        <v>31</v>
      </c>
      <c r="R66" s="5" t="s">
        <v>32</v>
      </c>
      <c r="S66" s="5" t="s">
        <v>33</v>
      </c>
      <c r="T66" s="5"/>
      <c r="U66" s="7">
        <v>1116.52</v>
      </c>
      <c r="V66" s="5">
        <v>481.44</v>
      </c>
      <c r="W66" s="5">
        <v>444.6</v>
      </c>
      <c r="X66" s="5">
        <v>0</v>
      </c>
      <c r="Y66" s="5">
        <v>190.48</v>
      </c>
    </row>
    <row r="67" spans="1:25" ht="24.75" x14ac:dyDescent="0.25">
      <c r="A67" s="5" t="s">
        <v>26</v>
      </c>
      <c r="B67" s="5" t="s">
        <v>27</v>
      </c>
      <c r="C67" s="5" t="s">
        <v>38</v>
      </c>
      <c r="D67" s="5" t="s">
        <v>39</v>
      </c>
      <c r="E67" s="5" t="s">
        <v>34</v>
      </c>
      <c r="F67" s="5" t="s">
        <v>49</v>
      </c>
      <c r="G67" s="5">
        <v>2019</v>
      </c>
      <c r="H67" s="5" t="str">
        <f>CONCATENATE("94241057788")</f>
        <v>94241057788</v>
      </c>
      <c r="I67" s="5" t="s">
        <v>29</v>
      </c>
      <c r="J67" s="5" t="s">
        <v>30</v>
      </c>
      <c r="K67" s="5" t="str">
        <f>CONCATENATE("")</f>
        <v/>
      </c>
      <c r="L67" s="5" t="str">
        <f>CONCATENATE("10 10.1 4b")</f>
        <v>10 10.1 4b</v>
      </c>
      <c r="M67" s="5" t="str">
        <f>CONCATENATE("CRUMRZ74E14G516C")</f>
        <v>CRUMRZ74E14G516C</v>
      </c>
      <c r="N67" s="5" t="s">
        <v>104</v>
      </c>
      <c r="O67" s="5"/>
      <c r="P67" s="6">
        <v>43929</v>
      </c>
      <c r="Q67" s="5" t="s">
        <v>31</v>
      </c>
      <c r="R67" s="5" t="s">
        <v>32</v>
      </c>
      <c r="S67" s="5" t="s">
        <v>33</v>
      </c>
      <c r="T67" s="5"/>
      <c r="U67" s="5">
        <v>872.21</v>
      </c>
      <c r="V67" s="5">
        <v>376.1</v>
      </c>
      <c r="W67" s="5">
        <v>347.31</v>
      </c>
      <c r="X67" s="5">
        <v>0</v>
      </c>
      <c r="Y67" s="5">
        <v>148.80000000000001</v>
      </c>
    </row>
    <row r="68" spans="1:25" ht="24.75" x14ac:dyDescent="0.25">
      <c r="A68" s="5" t="s">
        <v>26</v>
      </c>
      <c r="B68" s="5" t="s">
        <v>27</v>
      </c>
      <c r="C68" s="5" t="s">
        <v>38</v>
      </c>
      <c r="D68" s="5" t="s">
        <v>39</v>
      </c>
      <c r="E68" s="5" t="s">
        <v>59</v>
      </c>
      <c r="F68" s="5" t="s">
        <v>59</v>
      </c>
      <c r="G68" s="5">
        <v>2019</v>
      </c>
      <c r="H68" s="5" t="str">
        <f>CONCATENATE("94240964315")</f>
        <v>94240964315</v>
      </c>
      <c r="I68" s="5" t="s">
        <v>29</v>
      </c>
      <c r="J68" s="5" t="s">
        <v>30</v>
      </c>
      <c r="K68" s="5" t="str">
        <f>CONCATENATE("")</f>
        <v/>
      </c>
      <c r="L68" s="5" t="str">
        <f>CONCATENATE("10 10.1 4b")</f>
        <v>10 10.1 4b</v>
      </c>
      <c r="M68" s="5" t="str">
        <f>CONCATENATE("00435570445")</f>
        <v>00435570445</v>
      </c>
      <c r="N68" s="5" t="s">
        <v>105</v>
      </c>
      <c r="O68" s="5"/>
      <c r="P68" s="6">
        <v>43929</v>
      </c>
      <c r="Q68" s="5" t="s">
        <v>31</v>
      </c>
      <c r="R68" s="5" t="s">
        <v>32</v>
      </c>
      <c r="S68" s="5" t="s">
        <v>33</v>
      </c>
      <c r="T68" s="5"/>
      <c r="U68" s="7">
        <v>14364.87</v>
      </c>
      <c r="V68" s="7">
        <v>6194.13</v>
      </c>
      <c r="W68" s="7">
        <v>5720.09</v>
      </c>
      <c r="X68" s="5">
        <v>0</v>
      </c>
      <c r="Y68" s="7">
        <v>2450.65</v>
      </c>
    </row>
    <row r="69" spans="1:25" ht="24.75" x14ac:dyDescent="0.25">
      <c r="A69" s="5" t="s">
        <v>26</v>
      </c>
      <c r="B69" s="5" t="s">
        <v>27</v>
      </c>
      <c r="C69" s="5" t="s">
        <v>38</v>
      </c>
      <c r="D69" s="5" t="s">
        <v>39</v>
      </c>
      <c r="E69" s="5" t="s">
        <v>59</v>
      </c>
      <c r="F69" s="5" t="s">
        <v>59</v>
      </c>
      <c r="G69" s="5">
        <v>2019</v>
      </c>
      <c r="H69" s="5" t="str">
        <f>CONCATENATE("94240953029")</f>
        <v>94240953029</v>
      </c>
      <c r="I69" s="5" t="s">
        <v>29</v>
      </c>
      <c r="J69" s="5" t="s">
        <v>30</v>
      </c>
      <c r="K69" s="5" t="str">
        <f>CONCATENATE("")</f>
        <v/>
      </c>
      <c r="L69" s="5" t="str">
        <f>CONCATENATE("10 10.1 4b")</f>
        <v>10 10.1 4b</v>
      </c>
      <c r="M69" s="5" t="str">
        <f>CONCATENATE("CPCFRN66T53G005O")</f>
        <v>CPCFRN66T53G005O</v>
      </c>
      <c r="N69" s="5" t="s">
        <v>106</v>
      </c>
      <c r="O69" s="5"/>
      <c r="P69" s="6">
        <v>43929</v>
      </c>
      <c r="Q69" s="5" t="s">
        <v>31</v>
      </c>
      <c r="R69" s="5" t="s">
        <v>32</v>
      </c>
      <c r="S69" s="5" t="s">
        <v>33</v>
      </c>
      <c r="T69" s="5"/>
      <c r="U69" s="7">
        <v>2988.9</v>
      </c>
      <c r="V69" s="7">
        <v>1288.81</v>
      </c>
      <c r="W69" s="7">
        <v>1190.18</v>
      </c>
      <c r="X69" s="5">
        <v>0</v>
      </c>
      <c r="Y69" s="5">
        <v>509.91</v>
      </c>
    </row>
    <row r="70" spans="1:25" ht="24.75" x14ac:dyDescent="0.25">
      <c r="A70" s="5" t="s">
        <v>26</v>
      </c>
      <c r="B70" s="5" t="s">
        <v>27</v>
      </c>
      <c r="C70" s="5" t="s">
        <v>38</v>
      </c>
      <c r="D70" s="5" t="s">
        <v>39</v>
      </c>
      <c r="E70" s="5" t="s">
        <v>59</v>
      </c>
      <c r="F70" s="5" t="s">
        <v>59</v>
      </c>
      <c r="G70" s="5">
        <v>2019</v>
      </c>
      <c r="H70" s="5" t="str">
        <f>CONCATENATE("94240951056")</f>
        <v>94240951056</v>
      </c>
      <c r="I70" s="5" t="s">
        <v>29</v>
      </c>
      <c r="J70" s="5" t="s">
        <v>30</v>
      </c>
      <c r="K70" s="5" t="str">
        <f>CONCATENATE("")</f>
        <v/>
      </c>
      <c r="L70" s="5" t="str">
        <f>CONCATENATE("10 10.1 4b")</f>
        <v>10 10.1 4b</v>
      </c>
      <c r="M70" s="5" t="str">
        <f>CONCATENATE("MLAGRL41L11D096U")</f>
        <v>MLAGRL41L11D096U</v>
      </c>
      <c r="N70" s="5" t="s">
        <v>107</v>
      </c>
      <c r="O70" s="5"/>
      <c r="P70" s="6">
        <v>43929</v>
      </c>
      <c r="Q70" s="5" t="s">
        <v>31</v>
      </c>
      <c r="R70" s="5" t="s">
        <v>32</v>
      </c>
      <c r="S70" s="5" t="s">
        <v>33</v>
      </c>
      <c r="T70" s="5"/>
      <c r="U70" s="7">
        <v>1696.08</v>
      </c>
      <c r="V70" s="5">
        <v>731.35</v>
      </c>
      <c r="W70" s="5">
        <v>675.38</v>
      </c>
      <c r="X70" s="5">
        <v>0</v>
      </c>
      <c r="Y70" s="5">
        <v>289.35000000000002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2020-04-16T14:28:33Z</dcterms:created>
  <dcterms:modified xsi:type="dcterms:W3CDTF">2020-04-16T14:29:33Z</dcterms:modified>
</cp:coreProperties>
</file>