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PAGABILI" sheetId="1" r:id="rId1"/>
  </sheets>
  <definedNames>
    <definedName name="HTML_all">#REF!</definedName>
    <definedName name="HTML_tables">#REF!</definedName>
    <definedName name="HTML_1">#REF!</definedName>
    <definedName name="__Anonymous_Sheet_DB__1">#REF!</definedName>
  </definedNames>
  <calcPr fullCalcOnLoad="1"/>
</workbook>
</file>

<file path=xl/sharedStrings.xml><?xml version="1.0" encoding="utf-8"?>
<sst xmlns="http://schemas.openxmlformats.org/spreadsheetml/2006/main" count="684" uniqueCount="120">
  <si>
    <t>Dettaglio Domande Pagabili Decreto 348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</si>
  <si>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</si>
  <si>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</si>
  <si>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</si>
  <si>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</si>
  <si>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</si>
  <si>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</si>
  <si>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</si>
  <si>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</si>
  <si>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</si>
  <si>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</si>
  <si>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</si>
  <si>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</si>
  <si>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</si>
  <si>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</si>
  <si>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</si>
  <si>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</si>
  <si>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</si>
  <si>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</si>
  <si>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</si>
  <si>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</si>
  <si>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</si>
  <si>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</si>
  <si>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</si>
  <si>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</si>
  <si>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</si>
  <si>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</si>
  <si>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</si>
  <si>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</si>
  <si>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ALIMENTAZIONE - PESARO</t>
  </si>
  <si>
    <t>CAA Coldiretti srl</t>
  </si>
  <si>
    <t>CAA Coldiretti - PESARO E URBINO - 008</t>
  </si>
  <si>
    <t>NO</t>
  </si>
  <si>
    <t>Nuova Programmazione</t>
  </si>
  <si>
    <t>CAPPONI VALENTINO</t>
  </si>
  <si>
    <t>AGEA.ASR.2020.0079097</t>
  </si>
  <si>
    <t>10/03/2020</t>
  </si>
  <si>
    <t>In Liquidazione</t>
  </si>
  <si>
    <t>Saldo</t>
  </si>
  <si>
    <t>Co-Finanziato</t>
  </si>
  <si>
    <t>SERV. DEC. AGRICOLTURA E ALIM. - MACERATA</t>
  </si>
  <si>
    <t>CAA Coldiretti - MACERATA - 009</t>
  </si>
  <si>
    <t>BOTTA ERMANNO</t>
  </si>
  <si>
    <t>CARONI MARISA</t>
  </si>
  <si>
    <t>CAA Coldiretti - PESARO E URBINO - 006</t>
  </si>
  <si>
    <t>SI</t>
  </si>
  <si>
    <t>CHESSA GIOVANNA CONSOLATA</t>
  </si>
  <si>
    <t>CAA Coldiretti - MACERATA - 017</t>
  </si>
  <si>
    <t>FEDELI AMINA</t>
  </si>
  <si>
    <t>GAZZETTI ALFEO</t>
  </si>
  <si>
    <t>CAA LiberiAgricoltori srl già CAA AGCI srl</t>
  </si>
  <si>
    <t>CAA LiberiAgricoltori - PESARO E URBINO - 001</t>
  </si>
  <si>
    <t>SOCIETA AGRICOLA L OLMO S.S.</t>
  </si>
  <si>
    <t>ALBANI ALBERTO</t>
  </si>
  <si>
    <t>SERV. DEC. AGRICOLTURA E ALIMENTAZIONE - ANCONA</t>
  </si>
  <si>
    <t>CAA Coldiretti - ANCONA - 002</t>
  </si>
  <si>
    <t>LAMETTI FURIO</t>
  </si>
  <si>
    <t>CAA CIA srl</t>
  </si>
  <si>
    <t>CAA CIA - PESARO E URBINO - 005</t>
  </si>
  <si>
    <t>TADEI GIANCARLO</t>
  </si>
  <si>
    <t>CAA-CAF AGRI S.R.L.</t>
  </si>
  <si>
    <t>CAA CAF AGRI - PESARO E URBINO - 222</t>
  </si>
  <si>
    <t>WITT SIMONE MARGIT</t>
  </si>
  <si>
    <t>BATTISTONI PRIMO</t>
  </si>
  <si>
    <t>BENEDETTI NATALE</t>
  </si>
  <si>
    <t>CAA Coldiretti - MACERATA - 007</t>
  </si>
  <si>
    <t>CIANCONI ALBERTO</t>
  </si>
  <si>
    <t>CAA Confagricoltura srl</t>
  </si>
  <si>
    <t>CAA Confagricoltura - PESARO E URBINO - 001</t>
  </si>
  <si>
    <t>FRATINI CARLA</t>
  </si>
  <si>
    <t>CAA LiberiAgricoltori - MACERATA - 003</t>
  </si>
  <si>
    <t>PAGLIARINI TIZIANA</t>
  </si>
  <si>
    <t>Misure Strutturali</t>
  </si>
  <si>
    <t>CAA Coldiretti - PESARO E URBINO - 013</t>
  </si>
  <si>
    <t>ROMITI JONATHAN</t>
  </si>
  <si>
    <t>AGEA.ASR.2020.0155675</t>
  </si>
  <si>
    <t>SAL</t>
  </si>
  <si>
    <t>MARI ENZO</t>
  </si>
  <si>
    <t>AGEA.ASR.2019.2119999</t>
  </si>
  <si>
    <t>CAA Coldiretti - PESARO E URBINO - 001</t>
  </si>
  <si>
    <t>PIATTELLA RICCARDO</t>
  </si>
  <si>
    <t>SAVELLI MARCO</t>
  </si>
  <si>
    <t>CAA CIA - PESARO E URBINO - 007</t>
  </si>
  <si>
    <t>BUSSAGLIA GIADA</t>
  </si>
  <si>
    <t>AGEA.ASR.2020.0147754</t>
  </si>
  <si>
    <t>MIGATTI MARIA</t>
  </si>
  <si>
    <t>INNOCENZI GIANCARLO</t>
  </si>
  <si>
    <t>CAA Coldiretti - ANCONA - 005</t>
  </si>
  <si>
    <t>CASELLA LUIGI</t>
  </si>
  <si>
    <t>PRINCIPI TIZIANA</t>
  </si>
  <si>
    <t>CAA Coldiretti - PESARO E URBINO - 010</t>
  </si>
  <si>
    <t>PRETELLI GILBERTO</t>
  </si>
  <si>
    <t>BATTISTONI EMANUELE</t>
  </si>
  <si>
    <t>CAA CIA - ANCONA - 005</t>
  </si>
  <si>
    <t>BECIANI ELIO</t>
  </si>
  <si>
    <t>BETTI DAVID</t>
  </si>
  <si>
    <t>MARCUCCI ADELE</t>
  </si>
  <si>
    <t>FERRETTI ALFREDO</t>
  </si>
  <si>
    <t>FERRETTI IRENE</t>
  </si>
  <si>
    <t>LATINI MAURIZIO</t>
  </si>
  <si>
    <t>CAA Coldiretti - MACERATA - 018</t>
  </si>
  <si>
    <t>ORAZI WALTER</t>
  </si>
  <si>
    <t>AGEA.ASR.2020.0155653</t>
  </si>
  <si>
    <t>AGEA.ASR.2020.0155662</t>
  </si>
  <si>
    <t>IN PROPRIO</t>
  </si>
  <si>
    <t>CRINELLA LUCA</t>
  </si>
  <si>
    <t>AGEA.ASR.2020.0170906</t>
  </si>
  <si>
    <t>PISAPIA VALENTINA</t>
  </si>
  <si>
    <t>CURZI QUARTO</t>
  </si>
  <si>
    <t>PACCAPELO MARCO</t>
  </si>
  <si>
    <t>CAA CIA - ANCONA - 006</t>
  </si>
  <si>
    <t>AZIENDA AGRICOLA ROVEGLIANO SOCIETA' SEMPLICE AGRICOLA DI MARASCA LUCA</t>
  </si>
  <si>
    <t>STORTINI DAVIDE</t>
  </si>
  <si>
    <t>TENUTA PIANO DI RUSTANO SOCIETA' AGRICOLA</t>
  </si>
  <si>
    <t>AGEA.ASR.2020.0154022</t>
  </si>
  <si>
    <t>03/03/2020</t>
  </si>
  <si>
    <t>Anticipo</t>
  </si>
  <si>
    <t>AGEA.ASR.2020.0170912</t>
  </si>
  <si>
    <t>COMUNE DI VENAROTTA</t>
  </si>
  <si>
    <t>AGEA.ASR.2020.0172404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</si>
</sst>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selection activeCell="A1" sqref="A1"/>
    </sheetView>
  </sheetViews>
  <sheetFormatPr defaultColWidth="12.57421875" defaultRowHeight="12.75"/>
  <cols>
    <col min="1" max="25" width="32.421875" style="0" customWidth="1"/>
    <col min="26" max="16384" width="11.57421875" style="0" customWidth="1"/>
  </cols>
  <sheetData>
    <row r="1" spans="1:2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5" t="s">
        <v>25</v>
      </c>
    </row>
    <row r="4" spans="1:25" ht="12.75">
      <c r="A4" s="6" t="s">
        <v>26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>
        <v>2018</v>
      </c>
      <c r="H4" s="7" t="str">
        <f>CONCATENATE("84210237925")</f>
        <v>84210237925</v>
      </c>
      <c r="I4" s="7" t="s">
        <v>32</v>
      </c>
      <c r="J4" s="7" t="s">
        <v>33</v>
      </c>
      <c r="K4" s="7">
        <f>CONCATENATE("")</f>
      </c>
      <c r="L4" s="7" t="str">
        <f>CONCATENATE("13 13.1 4a")</f>
        <v>13 13.1 4a</v>
      </c>
      <c r="M4" s="7" t="str">
        <f>CONCATENATE("CPPVNT64E09L500B")</f>
        <v>CPPVNT64E09L500B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7"/>
      <c r="U4" s="7">
        <v>480.32</v>
      </c>
      <c r="V4" s="7">
        <v>207.11</v>
      </c>
      <c r="W4" s="7">
        <v>191.26</v>
      </c>
      <c r="X4" s="7">
        <v>0</v>
      </c>
      <c r="Y4" s="8">
        <v>81.95</v>
      </c>
    </row>
    <row r="5" spans="1:25" ht="12.75">
      <c r="A5" s="6" t="s">
        <v>26</v>
      </c>
      <c r="B5" s="7" t="s">
        <v>27</v>
      </c>
      <c r="C5" s="7" t="s">
        <v>28</v>
      </c>
      <c r="D5" s="7" t="s">
        <v>40</v>
      </c>
      <c r="E5" s="7" t="s">
        <v>30</v>
      </c>
      <c r="F5" s="7" t="s">
        <v>41</v>
      </c>
      <c r="G5" s="7">
        <v>2019</v>
      </c>
      <c r="H5" s="7" t="str">
        <f>CONCATENATE("94210050079")</f>
        <v>94210050079</v>
      </c>
      <c r="I5" s="7" t="s">
        <v>32</v>
      </c>
      <c r="J5" s="7" t="s">
        <v>33</v>
      </c>
      <c r="K5" s="7">
        <f>CONCATENATE("")</f>
      </c>
      <c r="L5" s="7" t="str">
        <f>CONCATENATE("13 13.1 4a")</f>
        <v>13 13.1 4a</v>
      </c>
      <c r="M5" s="7" t="str">
        <f>CONCATENATE("BTTRNN49C15I651S")</f>
        <v>BTTRNN49C15I651S</v>
      </c>
      <c r="N5" s="7" t="s">
        <v>42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/>
      <c r="U5" s="7">
        <v>585.16</v>
      </c>
      <c r="V5" s="7">
        <v>252.32</v>
      </c>
      <c r="W5" s="7">
        <v>233.01</v>
      </c>
      <c r="X5" s="7">
        <v>0</v>
      </c>
      <c r="Y5" s="8">
        <v>99.83</v>
      </c>
    </row>
    <row r="6" spans="1:25" ht="12.75">
      <c r="A6" s="6" t="s">
        <v>26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>
        <v>2018</v>
      </c>
      <c r="H6" s="7" t="str">
        <f>CONCATENATE("84210224287")</f>
        <v>84210224287</v>
      </c>
      <c r="I6" s="7" t="s">
        <v>32</v>
      </c>
      <c r="J6" s="7" t="s">
        <v>33</v>
      </c>
      <c r="K6" s="7">
        <f>CONCATENATE("")</f>
      </c>
      <c r="L6" s="7" t="str">
        <f>CONCATENATE("13 13.1 4a")</f>
        <v>13 13.1 4a</v>
      </c>
      <c r="M6" s="7" t="str">
        <f>CONCATENATE("CRNMRS52L60L500B")</f>
        <v>CRNMRS52L60L500B</v>
      </c>
      <c r="N6" s="7" t="s">
        <v>43</v>
      </c>
      <c r="O6" s="7" t="s">
        <v>35</v>
      </c>
      <c r="P6" s="7" t="s">
        <v>36</v>
      </c>
      <c r="Q6" s="7" t="s">
        <v>37</v>
      </c>
      <c r="R6" s="7" t="s">
        <v>38</v>
      </c>
      <c r="S6" s="7" t="s">
        <v>39</v>
      </c>
      <c r="T6" s="7"/>
      <c r="U6" s="7">
        <v>910.68</v>
      </c>
      <c r="V6" s="7">
        <v>392.69</v>
      </c>
      <c r="W6" s="7">
        <v>362.63</v>
      </c>
      <c r="X6" s="7">
        <v>0</v>
      </c>
      <c r="Y6" s="8">
        <v>155.36</v>
      </c>
    </row>
    <row r="7" spans="1:25" ht="12.75">
      <c r="A7" s="6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44</v>
      </c>
      <c r="G7" s="7">
        <v>2018</v>
      </c>
      <c r="H7" s="7" t="str">
        <f>CONCATENATE("84210419341")</f>
        <v>84210419341</v>
      </c>
      <c r="I7" s="7" t="s">
        <v>45</v>
      </c>
      <c r="J7" s="7" t="s">
        <v>33</v>
      </c>
      <c r="K7" s="7">
        <f>CONCATENATE("")</f>
      </c>
      <c r="L7" s="7" t="str">
        <f>CONCATENATE("13 13.1 4a")</f>
        <v>13 13.1 4a</v>
      </c>
      <c r="M7" s="7" t="str">
        <f>CONCATENATE("CHSGNN61M46G147N")</f>
        <v>CHSGNN61M46G147N</v>
      </c>
      <c r="N7" s="7" t="s">
        <v>46</v>
      </c>
      <c r="O7" s="7" t="s">
        <v>35</v>
      </c>
      <c r="P7" s="7" t="s">
        <v>36</v>
      </c>
      <c r="Q7" s="7" t="s">
        <v>37</v>
      </c>
      <c r="R7" s="7" t="s">
        <v>38</v>
      </c>
      <c r="S7" s="7" t="s">
        <v>39</v>
      </c>
      <c r="T7" s="7"/>
      <c r="U7" s="7">
        <v>200.24</v>
      </c>
      <c r="V7" s="7">
        <v>86.34</v>
      </c>
      <c r="W7" s="7">
        <v>79.74</v>
      </c>
      <c r="X7" s="7">
        <v>0</v>
      </c>
      <c r="Y7" s="8">
        <v>34.16</v>
      </c>
    </row>
    <row r="8" spans="1:25" ht="12.75">
      <c r="A8" s="6" t="s">
        <v>26</v>
      </c>
      <c r="B8" s="7" t="s">
        <v>27</v>
      </c>
      <c r="C8" s="7" t="s">
        <v>28</v>
      </c>
      <c r="D8" s="7" t="s">
        <v>40</v>
      </c>
      <c r="E8" s="7" t="s">
        <v>30</v>
      </c>
      <c r="F8" s="7" t="s">
        <v>47</v>
      </c>
      <c r="G8" s="7">
        <v>2019</v>
      </c>
      <c r="H8" s="7" t="str">
        <f>CONCATENATE("94210667484")</f>
        <v>94210667484</v>
      </c>
      <c r="I8" s="7" t="s">
        <v>32</v>
      </c>
      <c r="J8" s="7" t="s">
        <v>33</v>
      </c>
      <c r="K8" s="7">
        <f>CONCATENATE("")</f>
      </c>
      <c r="L8" s="7" t="str">
        <f>CONCATENATE("13 13.1 4a")</f>
        <v>13 13.1 4a</v>
      </c>
      <c r="M8" s="7" t="str">
        <f>CONCATENATE("FDLMNA60M41I661O")</f>
        <v>FDLMNA60M41I661O</v>
      </c>
      <c r="N8" s="7" t="s">
        <v>48</v>
      </c>
      <c r="O8" s="7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/>
      <c r="U8" s="7">
        <v>9000</v>
      </c>
      <c r="V8" s="7">
        <v>3880.8</v>
      </c>
      <c r="W8" s="7">
        <v>3583.8</v>
      </c>
      <c r="X8" s="7">
        <v>0</v>
      </c>
      <c r="Y8" s="8">
        <v>1535.4</v>
      </c>
    </row>
    <row r="9" spans="1:25" ht="12.75">
      <c r="A9" s="6" t="s">
        <v>26</v>
      </c>
      <c r="B9" s="7" t="s">
        <v>27</v>
      </c>
      <c r="C9" s="7" t="s">
        <v>28</v>
      </c>
      <c r="D9" s="7" t="s">
        <v>29</v>
      </c>
      <c r="E9" s="7" t="s">
        <v>30</v>
      </c>
      <c r="F9" s="7" t="s">
        <v>44</v>
      </c>
      <c r="G9" s="7">
        <v>2018</v>
      </c>
      <c r="H9" s="7" t="str">
        <f>CONCATENATE("84210426544")</f>
        <v>84210426544</v>
      </c>
      <c r="I9" s="7" t="s">
        <v>45</v>
      </c>
      <c r="J9" s="7" t="s">
        <v>33</v>
      </c>
      <c r="K9" s="7">
        <f>CONCATENATE("")</f>
      </c>
      <c r="L9" s="7" t="str">
        <f>CONCATENATE("13 13.1 4a")</f>
        <v>13 13.1 4a</v>
      </c>
      <c r="M9" s="7" t="str">
        <f>CONCATENATE("GZZLFA45C27G453W")</f>
        <v>GZZLFA45C27G453W</v>
      </c>
      <c r="N9" s="7" t="s">
        <v>49</v>
      </c>
      <c r="O9" s="7" t="s">
        <v>35</v>
      </c>
      <c r="P9" s="7" t="s">
        <v>36</v>
      </c>
      <c r="Q9" s="7" t="s">
        <v>37</v>
      </c>
      <c r="R9" s="7" t="s">
        <v>38</v>
      </c>
      <c r="S9" s="7" t="s">
        <v>39</v>
      </c>
      <c r="T9" s="7"/>
      <c r="U9" s="7">
        <v>202.73</v>
      </c>
      <c r="V9" s="7">
        <v>87.42</v>
      </c>
      <c r="W9" s="7">
        <v>80.73</v>
      </c>
      <c r="X9" s="7">
        <v>0</v>
      </c>
      <c r="Y9" s="8">
        <v>34.58</v>
      </c>
    </row>
    <row r="10" spans="1:25" ht="12.75">
      <c r="A10" s="6" t="s">
        <v>26</v>
      </c>
      <c r="B10" s="7" t="s">
        <v>27</v>
      </c>
      <c r="C10" s="7" t="s">
        <v>28</v>
      </c>
      <c r="D10" s="7" t="s">
        <v>29</v>
      </c>
      <c r="E10" s="7" t="s">
        <v>50</v>
      </c>
      <c r="F10" s="7" t="s">
        <v>51</v>
      </c>
      <c r="G10" s="7">
        <v>2018</v>
      </c>
      <c r="H10" s="7" t="str">
        <f>CONCATENATE("84210619361")</f>
        <v>84210619361</v>
      </c>
      <c r="I10" s="7" t="s">
        <v>32</v>
      </c>
      <c r="J10" s="7" t="s">
        <v>33</v>
      </c>
      <c r="K10" s="7">
        <f>CONCATENATE("")</f>
      </c>
      <c r="L10" s="7" t="str">
        <f>CONCATENATE("13 13.1 4a")</f>
        <v>13 13.1 4a</v>
      </c>
      <c r="M10" s="7" t="str">
        <f>CONCATENATE("02361800416")</f>
        <v>02361800416</v>
      </c>
      <c r="N10" s="7" t="s">
        <v>52</v>
      </c>
      <c r="O10" s="7" t="s">
        <v>35</v>
      </c>
      <c r="P10" s="7" t="s">
        <v>36</v>
      </c>
      <c r="Q10" s="7" t="s">
        <v>37</v>
      </c>
      <c r="R10" s="7" t="s">
        <v>38</v>
      </c>
      <c r="S10" s="7" t="s">
        <v>39</v>
      </c>
      <c r="T10" s="7"/>
      <c r="U10" s="7">
        <v>3803.01</v>
      </c>
      <c r="V10" s="7">
        <v>1639.86</v>
      </c>
      <c r="W10" s="7">
        <v>1514.36</v>
      </c>
      <c r="X10" s="7">
        <v>0</v>
      </c>
      <c r="Y10" s="8">
        <v>648.79</v>
      </c>
    </row>
    <row r="11" spans="1:25" ht="12.75">
      <c r="A11" s="6" t="s">
        <v>26</v>
      </c>
      <c r="B11" s="7" t="s">
        <v>27</v>
      </c>
      <c r="C11" s="7" t="s">
        <v>28</v>
      </c>
      <c r="D11" s="7" t="s">
        <v>40</v>
      </c>
      <c r="E11" s="7" t="s">
        <v>30</v>
      </c>
      <c r="F11" s="7" t="s">
        <v>47</v>
      </c>
      <c r="G11" s="7">
        <v>2019</v>
      </c>
      <c r="H11" s="7" t="str">
        <f>CONCATENATE("94210016740")</f>
        <v>94210016740</v>
      </c>
      <c r="I11" s="7" t="s">
        <v>32</v>
      </c>
      <c r="J11" s="7" t="s">
        <v>33</v>
      </c>
      <c r="K11" s="7">
        <f>CONCATENATE("")</f>
      </c>
      <c r="L11" s="7" t="str">
        <f>CONCATENATE("13 13.1 4a")</f>
        <v>13 13.1 4a</v>
      </c>
      <c r="M11" s="7" t="str">
        <f>CONCATENATE("LBNLRT75S26B474K")</f>
        <v>LBNLRT75S26B474K</v>
      </c>
      <c r="N11" s="7" t="s">
        <v>53</v>
      </c>
      <c r="O11" s="7" t="s">
        <v>35</v>
      </c>
      <c r="P11" s="7" t="s">
        <v>36</v>
      </c>
      <c r="Q11" s="7" t="s">
        <v>37</v>
      </c>
      <c r="R11" s="7" t="s">
        <v>38</v>
      </c>
      <c r="S11" s="7" t="s">
        <v>39</v>
      </c>
      <c r="T11" s="7"/>
      <c r="U11" s="7">
        <v>7427.73</v>
      </c>
      <c r="V11" s="7">
        <v>3202.84</v>
      </c>
      <c r="W11" s="7">
        <v>2957.72</v>
      </c>
      <c r="X11" s="7">
        <v>0</v>
      </c>
      <c r="Y11" s="8">
        <v>1267.17</v>
      </c>
    </row>
    <row r="12" spans="1:25" ht="12.75">
      <c r="A12" s="6" t="s">
        <v>26</v>
      </c>
      <c r="B12" s="7" t="s">
        <v>27</v>
      </c>
      <c r="C12" s="7" t="s">
        <v>28</v>
      </c>
      <c r="D12" s="7" t="s">
        <v>54</v>
      </c>
      <c r="E12" s="7" t="s">
        <v>30</v>
      </c>
      <c r="F12" s="7" t="s">
        <v>55</v>
      </c>
      <c r="G12" s="7">
        <v>2017</v>
      </c>
      <c r="H12" s="7" t="str">
        <f>CONCATENATE("74210347642")</f>
        <v>74210347642</v>
      </c>
      <c r="I12" s="7" t="s">
        <v>32</v>
      </c>
      <c r="J12" s="7" t="s">
        <v>33</v>
      </c>
      <c r="K12" s="7">
        <f>CONCATENATE("")</f>
      </c>
      <c r="L12" s="7" t="str">
        <f>CONCATENATE("13 13.1 4a")</f>
        <v>13 13.1 4a</v>
      </c>
      <c r="M12" s="7" t="str">
        <f>CONCATENATE("LMTFRU30D07D965H")</f>
        <v>LMTFRU30D07D965H</v>
      </c>
      <c r="N12" s="7" t="s">
        <v>56</v>
      </c>
      <c r="O12" s="7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/>
      <c r="U12" s="7">
        <v>443.72</v>
      </c>
      <c r="V12" s="7">
        <v>191.33</v>
      </c>
      <c r="W12" s="7">
        <v>176.69</v>
      </c>
      <c r="X12" s="7">
        <v>0</v>
      </c>
      <c r="Y12" s="8">
        <v>75.7</v>
      </c>
    </row>
    <row r="13" spans="1:25" ht="12.75">
      <c r="A13" s="6" t="s">
        <v>26</v>
      </c>
      <c r="B13" s="7" t="s">
        <v>27</v>
      </c>
      <c r="C13" s="7" t="s">
        <v>28</v>
      </c>
      <c r="D13" s="7" t="s">
        <v>29</v>
      </c>
      <c r="E13" s="7" t="s">
        <v>57</v>
      </c>
      <c r="F13" s="7" t="s">
        <v>58</v>
      </c>
      <c r="G13" s="7">
        <v>2018</v>
      </c>
      <c r="H13" s="7" t="str">
        <f>CONCATENATE("84210088013")</f>
        <v>84210088013</v>
      </c>
      <c r="I13" s="7" t="s">
        <v>45</v>
      </c>
      <c r="J13" s="7" t="s">
        <v>33</v>
      </c>
      <c r="K13" s="7">
        <f>CONCATENATE("")</f>
      </c>
      <c r="L13" s="7" t="str">
        <f>CONCATENATE("13 13.1 4a")</f>
        <v>13 13.1 4a</v>
      </c>
      <c r="M13" s="7" t="str">
        <f>CONCATENATE("TDAGCR66T03D749D")</f>
        <v>TDAGCR66T03D749D</v>
      </c>
      <c r="N13" s="7" t="s">
        <v>59</v>
      </c>
      <c r="O13" s="7" t="s">
        <v>35</v>
      </c>
      <c r="P13" s="7" t="s">
        <v>36</v>
      </c>
      <c r="Q13" s="7" t="s">
        <v>37</v>
      </c>
      <c r="R13" s="7" t="s">
        <v>38</v>
      </c>
      <c r="S13" s="7" t="s">
        <v>39</v>
      </c>
      <c r="T13" s="7"/>
      <c r="U13" s="7">
        <v>461.29</v>
      </c>
      <c r="V13" s="7">
        <v>198.91</v>
      </c>
      <c r="W13" s="7">
        <v>183.69</v>
      </c>
      <c r="X13" s="7">
        <v>0</v>
      </c>
      <c r="Y13" s="8">
        <v>78.69</v>
      </c>
    </row>
    <row r="14" spans="1:25" ht="12.75">
      <c r="A14" s="6" t="s">
        <v>26</v>
      </c>
      <c r="B14" s="7" t="s">
        <v>27</v>
      </c>
      <c r="C14" s="7" t="s">
        <v>28</v>
      </c>
      <c r="D14" s="7" t="s">
        <v>54</v>
      </c>
      <c r="E14" s="7" t="s">
        <v>60</v>
      </c>
      <c r="F14" s="7" t="s">
        <v>61</v>
      </c>
      <c r="G14" s="7">
        <v>2018</v>
      </c>
      <c r="H14" s="7" t="str">
        <f>CONCATENATE("84210602813")</f>
        <v>84210602813</v>
      </c>
      <c r="I14" s="7" t="s">
        <v>32</v>
      </c>
      <c r="J14" s="7" t="s">
        <v>33</v>
      </c>
      <c r="K14" s="7">
        <f>CONCATENATE("")</f>
      </c>
      <c r="L14" s="7" t="str">
        <f>CONCATENATE("13 13.1 4a")</f>
        <v>13 13.1 4a</v>
      </c>
      <c r="M14" s="7" t="str">
        <f>CONCATENATE("WTTSNM73A62Z112M")</f>
        <v>WTTSNM73A62Z112M</v>
      </c>
      <c r="N14" s="7" t="s">
        <v>62</v>
      </c>
      <c r="O14" s="7" t="s">
        <v>35</v>
      </c>
      <c r="P14" s="7" t="s">
        <v>36</v>
      </c>
      <c r="Q14" s="7" t="s">
        <v>37</v>
      </c>
      <c r="R14" s="7" t="s">
        <v>38</v>
      </c>
      <c r="S14" s="7" t="s">
        <v>39</v>
      </c>
      <c r="T14" s="7"/>
      <c r="U14" s="7">
        <v>168.33</v>
      </c>
      <c r="V14" s="7">
        <v>72.58</v>
      </c>
      <c r="W14" s="7">
        <v>67.03</v>
      </c>
      <c r="X14" s="7">
        <v>0</v>
      </c>
      <c r="Y14" s="8">
        <v>28.72</v>
      </c>
    </row>
    <row r="15" spans="1:25" ht="12.75">
      <c r="A15" s="6" t="s">
        <v>26</v>
      </c>
      <c r="B15" s="7" t="s">
        <v>27</v>
      </c>
      <c r="C15" s="7" t="s">
        <v>28</v>
      </c>
      <c r="D15" s="7" t="s">
        <v>54</v>
      </c>
      <c r="E15" s="7" t="s">
        <v>30</v>
      </c>
      <c r="F15" s="7" t="s">
        <v>55</v>
      </c>
      <c r="G15" s="7">
        <v>2017</v>
      </c>
      <c r="H15" s="7" t="str">
        <f>CONCATENATE("74210154899")</f>
        <v>74210154899</v>
      </c>
      <c r="I15" s="7" t="s">
        <v>32</v>
      </c>
      <c r="J15" s="7" t="s">
        <v>33</v>
      </c>
      <c r="K15" s="7">
        <f>CONCATENATE("")</f>
      </c>
      <c r="L15" s="7" t="str">
        <f>CONCATENATE("13 13.1 4a")</f>
        <v>13 13.1 4a</v>
      </c>
      <c r="M15" s="7" t="str">
        <f>CONCATENATE("BTTPRM33M02D451O")</f>
        <v>BTTPRM33M02D451O</v>
      </c>
      <c r="N15" s="7" t="s">
        <v>63</v>
      </c>
      <c r="O15" s="7" t="s">
        <v>35</v>
      </c>
      <c r="P15" s="7" t="s">
        <v>36</v>
      </c>
      <c r="Q15" s="7" t="s">
        <v>37</v>
      </c>
      <c r="R15" s="7" t="s">
        <v>38</v>
      </c>
      <c r="S15" s="7" t="s">
        <v>39</v>
      </c>
      <c r="T15" s="7"/>
      <c r="U15" s="7">
        <v>1317.25</v>
      </c>
      <c r="V15" s="7">
        <v>568</v>
      </c>
      <c r="W15" s="7">
        <v>524.53</v>
      </c>
      <c r="X15" s="7">
        <v>0</v>
      </c>
      <c r="Y15" s="8">
        <v>224.72</v>
      </c>
    </row>
    <row r="16" spans="1:25" ht="12.75">
      <c r="A16" s="6" t="s">
        <v>26</v>
      </c>
      <c r="B16" s="7" t="s">
        <v>27</v>
      </c>
      <c r="C16" s="7" t="s">
        <v>28</v>
      </c>
      <c r="D16" s="7" t="s">
        <v>54</v>
      </c>
      <c r="E16" s="7" t="s">
        <v>30</v>
      </c>
      <c r="F16" s="7" t="s">
        <v>55</v>
      </c>
      <c r="G16" s="7">
        <v>2018</v>
      </c>
      <c r="H16" s="7" t="str">
        <f>CONCATENATE("84210089003")</f>
        <v>84210089003</v>
      </c>
      <c r="I16" s="7" t="s">
        <v>32</v>
      </c>
      <c r="J16" s="7" t="s">
        <v>33</v>
      </c>
      <c r="K16" s="7">
        <f>CONCATENATE("")</f>
      </c>
      <c r="L16" s="7" t="str">
        <f>CONCATENATE("13 13.1 4a")</f>
        <v>13 13.1 4a</v>
      </c>
      <c r="M16" s="7" t="str">
        <f>CONCATENATE("BNDNTL57T22D451M")</f>
        <v>BNDNTL57T22D451M</v>
      </c>
      <c r="N16" s="7" t="s">
        <v>64</v>
      </c>
      <c r="O16" s="7" t="s">
        <v>35</v>
      </c>
      <c r="P16" s="7" t="s">
        <v>36</v>
      </c>
      <c r="Q16" s="7" t="s">
        <v>37</v>
      </c>
      <c r="R16" s="7" t="s">
        <v>38</v>
      </c>
      <c r="S16" s="7" t="s">
        <v>39</v>
      </c>
      <c r="T16" s="7"/>
      <c r="U16" s="7">
        <v>1428.68</v>
      </c>
      <c r="V16" s="7">
        <v>616.05</v>
      </c>
      <c r="W16" s="7">
        <v>568.9</v>
      </c>
      <c r="X16" s="7">
        <v>0</v>
      </c>
      <c r="Y16" s="8">
        <v>243.73</v>
      </c>
    </row>
    <row r="17" spans="1:25" ht="12.75">
      <c r="A17" s="6" t="s">
        <v>26</v>
      </c>
      <c r="B17" s="7" t="s">
        <v>27</v>
      </c>
      <c r="C17" s="7" t="s">
        <v>28</v>
      </c>
      <c r="D17" s="7" t="s">
        <v>40</v>
      </c>
      <c r="E17" s="7" t="s">
        <v>30</v>
      </c>
      <c r="F17" s="7" t="s">
        <v>65</v>
      </c>
      <c r="G17" s="7">
        <v>2019</v>
      </c>
      <c r="H17" s="7" t="str">
        <f>CONCATENATE("94210719947")</f>
        <v>94210719947</v>
      </c>
      <c r="I17" s="7" t="s">
        <v>32</v>
      </c>
      <c r="J17" s="7" t="s">
        <v>33</v>
      </c>
      <c r="K17" s="7">
        <f>CONCATENATE("")</f>
      </c>
      <c r="L17" s="7" t="str">
        <f>CONCATENATE("13 13.1 4a")</f>
        <v>13 13.1 4a</v>
      </c>
      <c r="M17" s="7" t="str">
        <f>CONCATENATE("CNCLRT54D19B474D")</f>
        <v>CNCLRT54D19B474D</v>
      </c>
      <c r="N17" s="7" t="s">
        <v>66</v>
      </c>
      <c r="O17" s="7" t="s">
        <v>35</v>
      </c>
      <c r="P17" s="7" t="s">
        <v>36</v>
      </c>
      <c r="Q17" s="7" t="s">
        <v>37</v>
      </c>
      <c r="R17" s="7" t="s">
        <v>38</v>
      </c>
      <c r="S17" s="7" t="s">
        <v>39</v>
      </c>
      <c r="T17" s="7"/>
      <c r="U17" s="7">
        <v>9000</v>
      </c>
      <c r="V17" s="7">
        <v>3880.8</v>
      </c>
      <c r="W17" s="7">
        <v>3583.8</v>
      </c>
      <c r="X17" s="7">
        <v>0</v>
      </c>
      <c r="Y17" s="8">
        <v>1535.4</v>
      </c>
    </row>
    <row r="18" spans="1:25" ht="12.75">
      <c r="A18" s="6" t="s">
        <v>26</v>
      </c>
      <c r="B18" s="7" t="s">
        <v>27</v>
      </c>
      <c r="C18" s="7" t="s">
        <v>28</v>
      </c>
      <c r="D18" s="7" t="s">
        <v>29</v>
      </c>
      <c r="E18" s="7" t="s">
        <v>67</v>
      </c>
      <c r="F18" s="7" t="s">
        <v>68</v>
      </c>
      <c r="G18" s="7">
        <v>2018</v>
      </c>
      <c r="H18" s="7" t="str">
        <f>CONCATENATE("84210770883")</f>
        <v>84210770883</v>
      </c>
      <c r="I18" s="7" t="s">
        <v>45</v>
      </c>
      <c r="J18" s="7" t="s">
        <v>33</v>
      </c>
      <c r="K18" s="7">
        <f>CONCATENATE("")</f>
      </c>
      <c r="L18" s="7" t="str">
        <f>CONCATENATE("13 13.1 4a")</f>
        <v>13 13.1 4a</v>
      </c>
      <c r="M18" s="7" t="str">
        <f>CONCATENATE("FRTCRL68D42G453B")</f>
        <v>FRTCRL68D42G453B</v>
      </c>
      <c r="N18" s="7" t="s">
        <v>69</v>
      </c>
      <c r="O18" s="7" t="s">
        <v>35</v>
      </c>
      <c r="P18" s="7" t="s">
        <v>36</v>
      </c>
      <c r="Q18" s="7" t="s">
        <v>37</v>
      </c>
      <c r="R18" s="7" t="s">
        <v>38</v>
      </c>
      <c r="S18" s="7" t="s">
        <v>39</v>
      </c>
      <c r="T18" s="7"/>
      <c r="U18" s="7">
        <v>142.38</v>
      </c>
      <c r="V18" s="7">
        <v>61.39</v>
      </c>
      <c r="W18" s="7">
        <v>56.7</v>
      </c>
      <c r="X18" s="7">
        <v>0</v>
      </c>
      <c r="Y18" s="8">
        <v>24.29</v>
      </c>
    </row>
    <row r="19" spans="1:25" ht="12.75">
      <c r="A19" s="6" t="s">
        <v>26</v>
      </c>
      <c r="B19" s="7" t="s">
        <v>27</v>
      </c>
      <c r="C19" s="7" t="s">
        <v>28</v>
      </c>
      <c r="D19" s="7" t="s">
        <v>40</v>
      </c>
      <c r="E19" s="7" t="s">
        <v>50</v>
      </c>
      <c r="F19" s="7" t="s">
        <v>70</v>
      </c>
      <c r="G19" s="7">
        <v>2018</v>
      </c>
      <c r="H19" s="7" t="str">
        <f>CONCATENATE("84211109578")</f>
        <v>84211109578</v>
      </c>
      <c r="I19" s="7" t="s">
        <v>32</v>
      </c>
      <c r="J19" s="7" t="s">
        <v>33</v>
      </c>
      <c r="K19" s="7">
        <f>CONCATENATE("")</f>
      </c>
      <c r="L19" s="7" t="str">
        <f>CONCATENATE("13 13.1 4a")</f>
        <v>13 13.1 4a</v>
      </c>
      <c r="M19" s="7" t="str">
        <f>CONCATENATE("PGLTZN69E53D653N")</f>
        <v>PGLTZN69E53D653N</v>
      </c>
      <c r="N19" s="7" t="s">
        <v>71</v>
      </c>
      <c r="O19" s="7" t="s">
        <v>35</v>
      </c>
      <c r="P19" s="7" t="s">
        <v>36</v>
      </c>
      <c r="Q19" s="7" t="s">
        <v>37</v>
      </c>
      <c r="R19" s="7" t="s">
        <v>38</v>
      </c>
      <c r="S19" s="7" t="s">
        <v>39</v>
      </c>
      <c r="T19" s="7"/>
      <c r="U19" s="7">
        <v>4387.06</v>
      </c>
      <c r="V19" s="7">
        <v>1891.7</v>
      </c>
      <c r="W19" s="7">
        <v>1746.93</v>
      </c>
      <c r="X19" s="7">
        <v>0</v>
      </c>
      <c r="Y19" s="8">
        <v>748.43</v>
      </c>
    </row>
    <row r="20" spans="1:25" ht="12.75">
      <c r="A20" s="6" t="s">
        <v>26</v>
      </c>
      <c r="B20" s="7" t="s">
        <v>72</v>
      </c>
      <c r="C20" s="7" t="s">
        <v>28</v>
      </c>
      <c r="D20" s="7" t="s">
        <v>29</v>
      </c>
      <c r="E20" s="7" t="s">
        <v>30</v>
      </c>
      <c r="F20" s="7" t="s">
        <v>73</v>
      </c>
      <c r="G20" s="7">
        <v>2017</v>
      </c>
      <c r="H20" s="7" t="str">
        <f>CONCATENATE("94270173282")</f>
        <v>94270173282</v>
      </c>
      <c r="I20" s="7" t="s">
        <v>32</v>
      </c>
      <c r="J20" s="7" t="s">
        <v>33</v>
      </c>
      <c r="K20" s="7">
        <f>CONCATENATE("")</f>
      </c>
      <c r="L20" s="7" t="str">
        <f>CONCATENATE("4 4.1 2a")</f>
        <v>4 4.1 2a</v>
      </c>
      <c r="M20" s="7" t="str">
        <f>CONCATENATE("RMTJTH95E31D488L")</f>
        <v>RMTJTH95E31D488L</v>
      </c>
      <c r="N20" s="7" t="s">
        <v>74</v>
      </c>
      <c r="O20" s="7" t="s">
        <v>75</v>
      </c>
      <c r="P20" s="7" t="s">
        <v>36</v>
      </c>
      <c r="Q20" s="7" t="s">
        <v>37</v>
      </c>
      <c r="R20" s="7" t="s">
        <v>76</v>
      </c>
      <c r="S20" s="7" t="s">
        <v>39</v>
      </c>
      <c r="T20" s="7"/>
      <c r="U20" s="7">
        <v>30200</v>
      </c>
      <c r="V20" s="7">
        <v>13022.24</v>
      </c>
      <c r="W20" s="7">
        <v>12025.64</v>
      </c>
      <c r="X20" s="7">
        <v>0</v>
      </c>
      <c r="Y20" s="8">
        <v>5152.12</v>
      </c>
    </row>
    <row r="21" spans="1:25" ht="12.75">
      <c r="A21" s="6" t="s">
        <v>26</v>
      </c>
      <c r="B21" s="7" t="s">
        <v>27</v>
      </c>
      <c r="C21" s="7" t="s">
        <v>28</v>
      </c>
      <c r="D21" s="7" t="s">
        <v>29</v>
      </c>
      <c r="E21" s="7" t="s">
        <v>30</v>
      </c>
      <c r="F21" s="7" t="s">
        <v>31</v>
      </c>
      <c r="G21" s="7">
        <v>2018</v>
      </c>
      <c r="H21" s="7" t="str">
        <f>CONCATENATE("84210347179")</f>
        <v>84210347179</v>
      </c>
      <c r="I21" s="7" t="s">
        <v>32</v>
      </c>
      <c r="J21" s="7" t="s">
        <v>33</v>
      </c>
      <c r="K21" s="7">
        <f>CONCATENATE("")</f>
      </c>
      <c r="L21" s="7" t="str">
        <f>CONCATENATE("13 13.1 4a")</f>
        <v>13 13.1 4a</v>
      </c>
      <c r="M21" s="7" t="str">
        <f>CONCATENATE("MRANZE36L04L500X")</f>
        <v>MRANZE36L04L500X</v>
      </c>
      <c r="N21" s="7" t="s">
        <v>77</v>
      </c>
      <c r="O21" s="7" t="s">
        <v>78</v>
      </c>
      <c r="P21" s="7" t="s">
        <v>36</v>
      </c>
      <c r="Q21" s="7" t="s">
        <v>37</v>
      </c>
      <c r="R21" s="7" t="s">
        <v>38</v>
      </c>
      <c r="S21" s="7" t="s">
        <v>39</v>
      </c>
      <c r="T21" s="7"/>
      <c r="U21" s="7">
        <v>180.32</v>
      </c>
      <c r="V21" s="7">
        <v>77.75</v>
      </c>
      <c r="W21" s="7">
        <v>71.8</v>
      </c>
      <c r="X21" s="7">
        <v>0</v>
      </c>
      <c r="Y21" s="8">
        <v>30.77</v>
      </c>
    </row>
    <row r="22" spans="1:25" ht="12.75">
      <c r="A22" s="6" t="s">
        <v>26</v>
      </c>
      <c r="B22" s="7" t="s">
        <v>27</v>
      </c>
      <c r="C22" s="7" t="s">
        <v>28</v>
      </c>
      <c r="D22" s="7" t="s">
        <v>29</v>
      </c>
      <c r="E22" s="7" t="s">
        <v>30</v>
      </c>
      <c r="F22" s="7" t="s">
        <v>79</v>
      </c>
      <c r="G22" s="7">
        <v>2018</v>
      </c>
      <c r="H22" s="7" t="str">
        <f>CONCATENATE("84210283887")</f>
        <v>84210283887</v>
      </c>
      <c r="I22" s="7" t="s">
        <v>32</v>
      </c>
      <c r="J22" s="7" t="s">
        <v>33</v>
      </c>
      <c r="K22" s="7">
        <f>CONCATENATE("")</f>
      </c>
      <c r="L22" s="7" t="str">
        <f>CONCATENATE("13 13.1 4a")</f>
        <v>13 13.1 4a</v>
      </c>
      <c r="M22" s="7" t="str">
        <f>CONCATENATE("PTTRCR90E10D749W")</f>
        <v>PTTRCR90E10D749W</v>
      </c>
      <c r="N22" s="7" t="s">
        <v>80</v>
      </c>
      <c r="O22" s="7" t="s">
        <v>78</v>
      </c>
      <c r="P22" s="7" t="s">
        <v>36</v>
      </c>
      <c r="Q22" s="7" t="s">
        <v>37</v>
      </c>
      <c r="R22" s="7" t="s">
        <v>38</v>
      </c>
      <c r="S22" s="7" t="s">
        <v>39</v>
      </c>
      <c r="T22" s="7"/>
      <c r="U22" s="7">
        <v>3446.52</v>
      </c>
      <c r="V22" s="7">
        <v>1486.14</v>
      </c>
      <c r="W22" s="7">
        <v>1372.4</v>
      </c>
      <c r="X22" s="7">
        <v>0</v>
      </c>
      <c r="Y22" s="8">
        <v>587.98</v>
      </c>
    </row>
    <row r="23" spans="1:25" ht="12.75">
      <c r="A23" s="6" t="s">
        <v>26</v>
      </c>
      <c r="B23" s="7" t="s">
        <v>27</v>
      </c>
      <c r="C23" s="7" t="s">
        <v>28</v>
      </c>
      <c r="D23" s="7" t="s">
        <v>29</v>
      </c>
      <c r="E23" s="7" t="s">
        <v>30</v>
      </c>
      <c r="F23" s="7" t="s">
        <v>44</v>
      </c>
      <c r="G23" s="7">
        <v>2018</v>
      </c>
      <c r="H23" s="7" t="str">
        <f>CONCATENATE("84210092643")</f>
        <v>84210092643</v>
      </c>
      <c r="I23" s="7" t="s">
        <v>45</v>
      </c>
      <c r="J23" s="7" t="s">
        <v>33</v>
      </c>
      <c r="K23" s="7">
        <f>CONCATENATE("")</f>
      </c>
      <c r="L23" s="7" t="str">
        <f>CONCATENATE("13 13.1 4a")</f>
        <v>13 13.1 4a</v>
      </c>
      <c r="M23" s="7" t="str">
        <f>CONCATENATE("SVLMRC61D06F347A")</f>
        <v>SVLMRC61D06F347A</v>
      </c>
      <c r="N23" s="7" t="s">
        <v>81</v>
      </c>
      <c r="O23" s="7" t="s">
        <v>78</v>
      </c>
      <c r="P23" s="7" t="s">
        <v>36</v>
      </c>
      <c r="Q23" s="7" t="s">
        <v>37</v>
      </c>
      <c r="R23" s="7" t="s">
        <v>38</v>
      </c>
      <c r="S23" s="7" t="s">
        <v>39</v>
      </c>
      <c r="T23" s="7"/>
      <c r="U23" s="7">
        <v>91.17</v>
      </c>
      <c r="V23" s="7">
        <v>39.31</v>
      </c>
      <c r="W23" s="7">
        <v>36.3</v>
      </c>
      <c r="X23" s="7">
        <v>0</v>
      </c>
      <c r="Y23" s="8">
        <v>15.56</v>
      </c>
    </row>
    <row r="24" spans="1:25" ht="12.75">
      <c r="A24" s="6" t="s">
        <v>26</v>
      </c>
      <c r="B24" s="7" t="s">
        <v>27</v>
      </c>
      <c r="C24" s="7" t="s">
        <v>28</v>
      </c>
      <c r="D24" s="7" t="s">
        <v>54</v>
      </c>
      <c r="E24" s="7" t="s">
        <v>57</v>
      </c>
      <c r="F24" s="7" t="s">
        <v>82</v>
      </c>
      <c r="G24" s="7">
        <v>2019</v>
      </c>
      <c r="H24" s="7" t="str">
        <f>CONCATENATE("94210722982")</f>
        <v>94210722982</v>
      </c>
      <c r="I24" s="7" t="s">
        <v>32</v>
      </c>
      <c r="J24" s="7" t="s">
        <v>33</v>
      </c>
      <c r="K24" s="7">
        <f>CONCATENATE("")</f>
      </c>
      <c r="L24" s="7" t="str">
        <f>CONCATENATE("13 13.1 4a")</f>
        <v>13 13.1 4a</v>
      </c>
      <c r="M24" s="7" t="str">
        <f>CONCATENATE("BSSGDI83R56E388J")</f>
        <v>BSSGDI83R56E388J</v>
      </c>
      <c r="N24" s="7" t="s">
        <v>83</v>
      </c>
      <c r="O24" s="7" t="s">
        <v>84</v>
      </c>
      <c r="P24" s="7" t="s">
        <v>36</v>
      </c>
      <c r="Q24" s="7" t="s">
        <v>37</v>
      </c>
      <c r="R24" s="7" t="s">
        <v>38</v>
      </c>
      <c r="S24" s="7" t="s">
        <v>39</v>
      </c>
      <c r="T24" s="7"/>
      <c r="U24" s="7">
        <v>9000</v>
      </c>
      <c r="V24" s="7">
        <v>3880.8</v>
      </c>
      <c r="W24" s="7">
        <v>3583.8</v>
      </c>
      <c r="X24" s="7">
        <v>0</v>
      </c>
      <c r="Y24" s="8">
        <v>1535.4</v>
      </c>
    </row>
    <row r="25" spans="1:25" ht="12.75">
      <c r="A25" s="6" t="s">
        <v>26</v>
      </c>
      <c r="B25" s="7" t="s">
        <v>27</v>
      </c>
      <c r="C25" s="7" t="s">
        <v>28</v>
      </c>
      <c r="D25" s="7" t="s">
        <v>54</v>
      </c>
      <c r="E25" s="7" t="s">
        <v>30</v>
      </c>
      <c r="F25" s="7" t="s">
        <v>55</v>
      </c>
      <c r="G25" s="7">
        <v>2019</v>
      </c>
      <c r="H25" s="7" t="str">
        <f>CONCATENATE("94210497007")</f>
        <v>94210497007</v>
      </c>
      <c r="I25" s="7" t="s">
        <v>32</v>
      </c>
      <c r="J25" s="7" t="s">
        <v>33</v>
      </c>
      <c r="K25" s="7">
        <f>CONCATENATE("")</f>
      </c>
      <c r="L25" s="7" t="str">
        <f>CONCATENATE("13 13.1 4a")</f>
        <v>13 13.1 4a</v>
      </c>
      <c r="M25" s="7" t="str">
        <f>CONCATENATE("MGTMRA37A49C524U")</f>
        <v>MGTMRA37A49C524U</v>
      </c>
      <c r="N25" s="7" t="s">
        <v>85</v>
      </c>
      <c r="O25" s="7" t="s">
        <v>84</v>
      </c>
      <c r="P25" s="7" t="s">
        <v>36</v>
      </c>
      <c r="Q25" s="7" t="s">
        <v>37</v>
      </c>
      <c r="R25" s="7" t="s">
        <v>38</v>
      </c>
      <c r="S25" s="7" t="s">
        <v>39</v>
      </c>
      <c r="T25" s="7"/>
      <c r="U25" s="7">
        <v>2500.44</v>
      </c>
      <c r="V25" s="7">
        <v>1078.19</v>
      </c>
      <c r="W25" s="7">
        <v>995.68</v>
      </c>
      <c r="X25" s="7">
        <v>0</v>
      </c>
      <c r="Y25" s="8">
        <v>426.57</v>
      </c>
    </row>
    <row r="26" spans="1:25" ht="12.75">
      <c r="A26" s="6" t="s">
        <v>26</v>
      </c>
      <c r="B26" s="7" t="s">
        <v>27</v>
      </c>
      <c r="C26" s="7" t="s">
        <v>28</v>
      </c>
      <c r="D26" s="7" t="s">
        <v>54</v>
      </c>
      <c r="E26" s="7" t="s">
        <v>30</v>
      </c>
      <c r="F26" s="7" t="s">
        <v>55</v>
      </c>
      <c r="G26" s="7">
        <v>2019</v>
      </c>
      <c r="H26" s="7" t="str">
        <f>CONCATENATE("94210251529")</f>
        <v>94210251529</v>
      </c>
      <c r="I26" s="7" t="s">
        <v>32</v>
      </c>
      <c r="J26" s="7" t="s">
        <v>33</v>
      </c>
      <c r="K26" s="7">
        <f>CONCATENATE("")</f>
      </c>
      <c r="L26" s="7" t="str">
        <f>CONCATENATE("13 13.1 4a")</f>
        <v>13 13.1 4a</v>
      </c>
      <c r="M26" s="7" t="str">
        <f>CONCATENATE("NNCGCR37T24C524B")</f>
        <v>NNCGCR37T24C524B</v>
      </c>
      <c r="N26" s="7" t="s">
        <v>86</v>
      </c>
      <c r="O26" s="7" t="s">
        <v>84</v>
      </c>
      <c r="P26" s="7" t="s">
        <v>36</v>
      </c>
      <c r="Q26" s="7" t="s">
        <v>37</v>
      </c>
      <c r="R26" s="7" t="s">
        <v>38</v>
      </c>
      <c r="S26" s="7" t="s">
        <v>39</v>
      </c>
      <c r="T26" s="7"/>
      <c r="U26" s="7">
        <v>2362.04</v>
      </c>
      <c r="V26" s="7">
        <v>1018.51</v>
      </c>
      <c r="W26" s="7">
        <v>940.56</v>
      </c>
      <c r="X26" s="7">
        <v>0</v>
      </c>
      <c r="Y26" s="8">
        <v>402.97</v>
      </c>
    </row>
    <row r="27" spans="1:25" ht="12.75">
      <c r="A27" s="6" t="s">
        <v>26</v>
      </c>
      <c r="B27" s="7" t="s">
        <v>27</v>
      </c>
      <c r="C27" s="7" t="s">
        <v>28</v>
      </c>
      <c r="D27" s="7" t="s">
        <v>54</v>
      </c>
      <c r="E27" s="7" t="s">
        <v>30</v>
      </c>
      <c r="F27" s="7" t="s">
        <v>87</v>
      </c>
      <c r="G27" s="7">
        <v>2016</v>
      </c>
      <c r="H27" s="7" t="str">
        <f>CONCATENATE("64210982647")</f>
        <v>64210982647</v>
      </c>
      <c r="I27" s="7" t="s">
        <v>32</v>
      </c>
      <c r="J27" s="7" t="s">
        <v>33</v>
      </c>
      <c r="K27" s="7">
        <f>CONCATENATE("")</f>
      </c>
      <c r="L27" s="7" t="str">
        <f>CONCATENATE("13 13.1 4a")</f>
        <v>13 13.1 4a</v>
      </c>
      <c r="M27" s="7" t="str">
        <f>CONCATENATE("CSLLGU31A01D965V")</f>
        <v>CSLLGU31A01D965V</v>
      </c>
      <c r="N27" s="7" t="s">
        <v>88</v>
      </c>
      <c r="O27" s="7" t="s">
        <v>84</v>
      </c>
      <c r="P27" s="7" t="s">
        <v>36</v>
      </c>
      <c r="Q27" s="7" t="s">
        <v>37</v>
      </c>
      <c r="R27" s="7" t="s">
        <v>38</v>
      </c>
      <c r="S27" s="7" t="s">
        <v>39</v>
      </c>
      <c r="T27" s="7"/>
      <c r="U27" s="7">
        <v>38.32</v>
      </c>
      <c r="V27" s="7">
        <v>16.52</v>
      </c>
      <c r="W27" s="7">
        <v>15.26</v>
      </c>
      <c r="X27" s="7">
        <v>0</v>
      </c>
      <c r="Y27" s="8">
        <v>6.54</v>
      </c>
    </row>
    <row r="28" spans="1:25" ht="12.75">
      <c r="A28" s="6" t="s">
        <v>26</v>
      </c>
      <c r="B28" s="7" t="s">
        <v>27</v>
      </c>
      <c r="C28" s="7" t="s">
        <v>28</v>
      </c>
      <c r="D28" s="7" t="s">
        <v>29</v>
      </c>
      <c r="E28" s="7" t="s">
        <v>30</v>
      </c>
      <c r="F28" s="7" t="s">
        <v>44</v>
      </c>
      <c r="G28" s="7">
        <v>2018</v>
      </c>
      <c r="H28" s="7" t="str">
        <f>CONCATENATE("84210186619")</f>
        <v>84210186619</v>
      </c>
      <c r="I28" s="7" t="s">
        <v>45</v>
      </c>
      <c r="J28" s="7" t="s">
        <v>33</v>
      </c>
      <c r="K28" s="7">
        <f>CONCATENATE("")</f>
      </c>
      <c r="L28" s="7" t="str">
        <f>CONCATENATE("13 13.1 4a")</f>
        <v>13 13.1 4a</v>
      </c>
      <c r="M28" s="7" t="str">
        <f>CONCATENATE("PRNTZN66A70G453W")</f>
        <v>PRNTZN66A70G453W</v>
      </c>
      <c r="N28" s="7" t="s">
        <v>89</v>
      </c>
      <c r="O28" s="7" t="s">
        <v>78</v>
      </c>
      <c r="P28" s="7" t="s">
        <v>36</v>
      </c>
      <c r="Q28" s="7" t="s">
        <v>37</v>
      </c>
      <c r="R28" s="7" t="s">
        <v>38</v>
      </c>
      <c r="S28" s="7" t="s">
        <v>39</v>
      </c>
      <c r="T28" s="7"/>
      <c r="U28" s="7">
        <v>437.8</v>
      </c>
      <c r="V28" s="7">
        <v>188.78</v>
      </c>
      <c r="W28" s="7">
        <v>174.33</v>
      </c>
      <c r="X28" s="7">
        <v>0</v>
      </c>
      <c r="Y28" s="8">
        <v>74.69</v>
      </c>
    </row>
    <row r="29" spans="1:25" ht="12.75">
      <c r="A29" s="6" t="s">
        <v>26</v>
      </c>
      <c r="B29" s="7" t="s">
        <v>27</v>
      </c>
      <c r="C29" s="7" t="s">
        <v>28</v>
      </c>
      <c r="D29" s="7" t="s">
        <v>29</v>
      </c>
      <c r="E29" s="7" t="s">
        <v>30</v>
      </c>
      <c r="F29" s="7" t="s">
        <v>90</v>
      </c>
      <c r="G29" s="7">
        <v>2018</v>
      </c>
      <c r="H29" s="7" t="str">
        <f>CONCATENATE("84210957175")</f>
        <v>84210957175</v>
      </c>
      <c r="I29" s="7" t="s">
        <v>32</v>
      </c>
      <c r="J29" s="7" t="s">
        <v>33</v>
      </c>
      <c r="K29" s="7">
        <f>CONCATENATE("")</f>
      </c>
      <c r="L29" s="7" t="str">
        <f>CONCATENATE("13 13.1 4a")</f>
        <v>13 13.1 4a</v>
      </c>
      <c r="M29" s="7" t="str">
        <f>CONCATENATE("PRTGBR57A10G416H")</f>
        <v>PRTGBR57A10G416H</v>
      </c>
      <c r="N29" s="7" t="s">
        <v>91</v>
      </c>
      <c r="O29" s="7" t="s">
        <v>78</v>
      </c>
      <c r="P29" s="7" t="s">
        <v>36</v>
      </c>
      <c r="Q29" s="7" t="s">
        <v>37</v>
      </c>
      <c r="R29" s="7" t="s">
        <v>38</v>
      </c>
      <c r="S29" s="7" t="s">
        <v>39</v>
      </c>
      <c r="T29" s="7"/>
      <c r="U29" s="7">
        <v>5420.75</v>
      </c>
      <c r="V29" s="7">
        <v>2337.43</v>
      </c>
      <c r="W29" s="7">
        <v>2158.54</v>
      </c>
      <c r="X29" s="7">
        <v>0</v>
      </c>
      <c r="Y29" s="8">
        <v>924.78</v>
      </c>
    </row>
    <row r="30" spans="1:25" ht="12.75">
      <c r="A30" s="6" t="s">
        <v>26</v>
      </c>
      <c r="B30" s="7" t="s">
        <v>27</v>
      </c>
      <c r="C30" s="7" t="s">
        <v>28</v>
      </c>
      <c r="D30" s="7" t="s">
        <v>54</v>
      </c>
      <c r="E30" s="7" t="s">
        <v>30</v>
      </c>
      <c r="F30" s="7" t="s">
        <v>55</v>
      </c>
      <c r="G30" s="7">
        <v>2019</v>
      </c>
      <c r="H30" s="7" t="str">
        <f>CONCATENATE("94210117464")</f>
        <v>94210117464</v>
      </c>
      <c r="I30" s="7" t="s">
        <v>32</v>
      </c>
      <c r="J30" s="7" t="s">
        <v>33</v>
      </c>
      <c r="K30" s="7">
        <f>CONCATENATE("")</f>
      </c>
      <c r="L30" s="7" t="str">
        <f>CONCATENATE("13 13.1 4a")</f>
        <v>13 13.1 4a</v>
      </c>
      <c r="M30" s="7" t="str">
        <f>CONCATENATE("BTTMNL82A30D451P")</f>
        <v>BTTMNL82A30D451P</v>
      </c>
      <c r="N30" s="7" t="s">
        <v>92</v>
      </c>
      <c r="O30" s="7" t="s">
        <v>84</v>
      </c>
      <c r="P30" s="7" t="s">
        <v>36</v>
      </c>
      <c r="Q30" s="7" t="s">
        <v>37</v>
      </c>
      <c r="R30" s="7" t="s">
        <v>38</v>
      </c>
      <c r="S30" s="7" t="s">
        <v>39</v>
      </c>
      <c r="T30" s="7"/>
      <c r="U30" s="7">
        <v>6979.42</v>
      </c>
      <c r="V30" s="7">
        <v>3009.53</v>
      </c>
      <c r="W30" s="7">
        <v>2779.21</v>
      </c>
      <c r="X30" s="7">
        <v>0</v>
      </c>
      <c r="Y30" s="8">
        <v>1190.68</v>
      </c>
    </row>
    <row r="31" spans="1:25" ht="12.75">
      <c r="A31" s="6" t="s">
        <v>26</v>
      </c>
      <c r="B31" s="7" t="s">
        <v>27</v>
      </c>
      <c r="C31" s="7" t="s">
        <v>28</v>
      </c>
      <c r="D31" s="7" t="s">
        <v>54</v>
      </c>
      <c r="E31" s="7" t="s">
        <v>57</v>
      </c>
      <c r="F31" s="7" t="s">
        <v>93</v>
      </c>
      <c r="G31" s="7">
        <v>2019</v>
      </c>
      <c r="H31" s="7" t="str">
        <f>CONCATENATE("94210367374")</f>
        <v>94210367374</v>
      </c>
      <c r="I31" s="7" t="s">
        <v>32</v>
      </c>
      <c r="J31" s="7" t="s">
        <v>33</v>
      </c>
      <c r="K31" s="7">
        <f>CONCATENATE("")</f>
      </c>
      <c r="L31" s="7" t="str">
        <f>CONCATENATE("13 13.1 4a")</f>
        <v>13 13.1 4a</v>
      </c>
      <c r="M31" s="7" t="str">
        <f>CONCATENATE("BCNLEI35A12I461O")</f>
        <v>BCNLEI35A12I461O</v>
      </c>
      <c r="N31" s="7" t="s">
        <v>94</v>
      </c>
      <c r="O31" s="7" t="s">
        <v>84</v>
      </c>
      <c r="P31" s="7" t="s">
        <v>36</v>
      </c>
      <c r="Q31" s="7" t="s">
        <v>37</v>
      </c>
      <c r="R31" s="7" t="s">
        <v>38</v>
      </c>
      <c r="S31" s="7" t="s">
        <v>39</v>
      </c>
      <c r="T31" s="7"/>
      <c r="U31" s="7">
        <v>8234.27</v>
      </c>
      <c r="V31" s="7">
        <v>3550.62</v>
      </c>
      <c r="W31" s="7">
        <v>3278.89</v>
      </c>
      <c r="X31" s="7">
        <v>0</v>
      </c>
      <c r="Y31" s="8">
        <v>1404.76</v>
      </c>
    </row>
    <row r="32" spans="1:25" ht="12.75">
      <c r="A32" s="6" t="s">
        <v>26</v>
      </c>
      <c r="B32" s="7" t="s">
        <v>27</v>
      </c>
      <c r="C32" s="7" t="s">
        <v>28</v>
      </c>
      <c r="D32" s="7" t="s">
        <v>54</v>
      </c>
      <c r="E32" s="7" t="s">
        <v>30</v>
      </c>
      <c r="F32" s="7" t="s">
        <v>55</v>
      </c>
      <c r="G32" s="7">
        <v>2019</v>
      </c>
      <c r="H32" s="7" t="str">
        <f>CONCATENATE("94210133644")</f>
        <v>94210133644</v>
      </c>
      <c r="I32" s="7" t="s">
        <v>32</v>
      </c>
      <c r="J32" s="7" t="s">
        <v>33</v>
      </c>
      <c r="K32" s="7">
        <f>CONCATENATE("")</f>
      </c>
      <c r="L32" s="7" t="str">
        <f>CONCATENATE("13 13.1 4a")</f>
        <v>13 13.1 4a</v>
      </c>
      <c r="M32" s="7" t="str">
        <f>CONCATENATE("BTTDVD61P13D451P")</f>
        <v>BTTDVD61P13D451P</v>
      </c>
      <c r="N32" s="7" t="s">
        <v>95</v>
      </c>
      <c r="O32" s="7" t="s">
        <v>84</v>
      </c>
      <c r="P32" s="7" t="s">
        <v>36</v>
      </c>
      <c r="Q32" s="7" t="s">
        <v>37</v>
      </c>
      <c r="R32" s="7" t="s">
        <v>38</v>
      </c>
      <c r="S32" s="7" t="s">
        <v>39</v>
      </c>
      <c r="T32" s="7"/>
      <c r="U32" s="7">
        <v>6926.7</v>
      </c>
      <c r="V32" s="7">
        <v>2986.79</v>
      </c>
      <c r="W32" s="7">
        <v>2758.21</v>
      </c>
      <c r="X32" s="7">
        <v>0</v>
      </c>
      <c r="Y32" s="8">
        <v>1181.7</v>
      </c>
    </row>
    <row r="33" spans="1:25" ht="12.75">
      <c r="A33" s="6" t="s">
        <v>26</v>
      </c>
      <c r="B33" s="7" t="s">
        <v>27</v>
      </c>
      <c r="C33" s="7" t="s">
        <v>28</v>
      </c>
      <c r="D33" s="7" t="s">
        <v>54</v>
      </c>
      <c r="E33" s="7" t="s">
        <v>57</v>
      </c>
      <c r="F33" s="7" t="s">
        <v>93</v>
      </c>
      <c r="G33" s="7">
        <v>2019</v>
      </c>
      <c r="H33" s="7" t="str">
        <f>CONCATENATE("94210475243")</f>
        <v>94210475243</v>
      </c>
      <c r="I33" s="7" t="s">
        <v>32</v>
      </c>
      <c r="J33" s="7" t="s">
        <v>33</v>
      </c>
      <c r="K33" s="7">
        <f>CONCATENATE("")</f>
      </c>
      <c r="L33" s="7" t="str">
        <f>CONCATENATE("13 13.1 4a")</f>
        <v>13 13.1 4a</v>
      </c>
      <c r="M33" s="7" t="str">
        <f>CONCATENATE("MRCDLA60S64D965C")</f>
        <v>MRCDLA60S64D965C</v>
      </c>
      <c r="N33" s="7" t="s">
        <v>96</v>
      </c>
      <c r="O33" s="7" t="s">
        <v>84</v>
      </c>
      <c r="P33" s="7" t="s">
        <v>36</v>
      </c>
      <c r="Q33" s="7" t="s">
        <v>37</v>
      </c>
      <c r="R33" s="7" t="s">
        <v>38</v>
      </c>
      <c r="S33" s="7" t="s">
        <v>39</v>
      </c>
      <c r="T33" s="7"/>
      <c r="U33" s="7">
        <v>4232.66</v>
      </c>
      <c r="V33" s="7">
        <v>1825.12</v>
      </c>
      <c r="W33" s="7">
        <v>1685.45</v>
      </c>
      <c r="X33" s="7">
        <v>0</v>
      </c>
      <c r="Y33" s="8">
        <v>722.09</v>
      </c>
    </row>
    <row r="34" spans="1:25" ht="12.75">
      <c r="A34" s="6" t="s">
        <v>26</v>
      </c>
      <c r="B34" s="7" t="s">
        <v>27</v>
      </c>
      <c r="C34" s="7" t="s">
        <v>28</v>
      </c>
      <c r="D34" s="7" t="s">
        <v>54</v>
      </c>
      <c r="E34" s="7" t="s">
        <v>30</v>
      </c>
      <c r="F34" s="7" t="s">
        <v>55</v>
      </c>
      <c r="G34" s="7">
        <v>2019</v>
      </c>
      <c r="H34" s="7" t="str">
        <f>CONCATENATE("94210221472")</f>
        <v>94210221472</v>
      </c>
      <c r="I34" s="7" t="s">
        <v>32</v>
      </c>
      <c r="J34" s="7" t="s">
        <v>33</v>
      </c>
      <c r="K34" s="7">
        <f>CONCATENATE("")</f>
      </c>
      <c r="L34" s="7" t="str">
        <f>CONCATENATE("13 13.1 4a")</f>
        <v>13 13.1 4a</v>
      </c>
      <c r="M34" s="7" t="str">
        <f>CONCATENATE("FRRLRD30M02H501G")</f>
        <v>FRRLRD30M02H501G</v>
      </c>
      <c r="N34" s="7" t="s">
        <v>97</v>
      </c>
      <c r="O34" s="7" t="s">
        <v>84</v>
      </c>
      <c r="P34" s="7" t="s">
        <v>36</v>
      </c>
      <c r="Q34" s="7" t="s">
        <v>37</v>
      </c>
      <c r="R34" s="7" t="s">
        <v>38</v>
      </c>
      <c r="S34" s="7" t="s">
        <v>39</v>
      </c>
      <c r="T34" s="7"/>
      <c r="U34" s="7">
        <v>6371.47</v>
      </c>
      <c r="V34" s="7">
        <v>2747.38</v>
      </c>
      <c r="W34" s="7">
        <v>2537.12</v>
      </c>
      <c r="X34" s="7">
        <v>0</v>
      </c>
      <c r="Y34" s="8">
        <v>1086.97</v>
      </c>
    </row>
    <row r="35" spans="1:25" ht="12.75">
      <c r="A35" s="6" t="s">
        <v>26</v>
      </c>
      <c r="B35" s="7" t="s">
        <v>27</v>
      </c>
      <c r="C35" s="7" t="s">
        <v>28</v>
      </c>
      <c r="D35" s="7" t="s">
        <v>54</v>
      </c>
      <c r="E35" s="7" t="s">
        <v>30</v>
      </c>
      <c r="F35" s="7" t="s">
        <v>55</v>
      </c>
      <c r="G35" s="7">
        <v>2016</v>
      </c>
      <c r="H35" s="7" t="str">
        <f>CONCATENATE("64210917577")</f>
        <v>64210917577</v>
      </c>
      <c r="I35" s="7" t="s">
        <v>32</v>
      </c>
      <c r="J35" s="7" t="s">
        <v>33</v>
      </c>
      <c r="K35" s="7">
        <f>CONCATENATE("")</f>
      </c>
      <c r="L35" s="7" t="str">
        <f>CONCATENATE("13 13.1 4a")</f>
        <v>13 13.1 4a</v>
      </c>
      <c r="M35" s="7" t="str">
        <f>CONCATENATE("FRRRNI29P54I653T")</f>
        <v>FRRRNI29P54I653T</v>
      </c>
      <c r="N35" s="7" t="s">
        <v>98</v>
      </c>
      <c r="O35" s="7" t="s">
        <v>84</v>
      </c>
      <c r="P35" s="7" t="s">
        <v>36</v>
      </c>
      <c r="Q35" s="7" t="s">
        <v>37</v>
      </c>
      <c r="R35" s="7" t="s">
        <v>38</v>
      </c>
      <c r="S35" s="7" t="s">
        <v>39</v>
      </c>
      <c r="T35" s="7"/>
      <c r="U35" s="7">
        <v>38.05</v>
      </c>
      <c r="V35" s="7">
        <v>16.41</v>
      </c>
      <c r="W35" s="7">
        <v>15.15</v>
      </c>
      <c r="X35" s="7">
        <v>0</v>
      </c>
      <c r="Y35" s="8">
        <v>6.49</v>
      </c>
    </row>
    <row r="36" spans="1:25" ht="12.75">
      <c r="A36" s="6" t="s">
        <v>26</v>
      </c>
      <c r="B36" s="7" t="s">
        <v>27</v>
      </c>
      <c r="C36" s="7" t="s">
        <v>28</v>
      </c>
      <c r="D36" s="7" t="s">
        <v>54</v>
      </c>
      <c r="E36" s="7" t="s">
        <v>57</v>
      </c>
      <c r="F36" s="7" t="s">
        <v>93</v>
      </c>
      <c r="G36" s="7">
        <v>2019</v>
      </c>
      <c r="H36" s="7" t="str">
        <f>CONCATENATE("94210194471")</f>
        <v>94210194471</v>
      </c>
      <c r="I36" s="7" t="s">
        <v>32</v>
      </c>
      <c r="J36" s="7" t="s">
        <v>33</v>
      </c>
      <c r="K36" s="7">
        <f>CONCATENATE("")</f>
      </c>
      <c r="L36" s="7" t="str">
        <f>CONCATENATE("13 13.1 4a")</f>
        <v>13 13.1 4a</v>
      </c>
      <c r="M36" s="7" t="str">
        <f>CONCATENATE("LTNMRZ62S30D451I")</f>
        <v>LTNMRZ62S30D451I</v>
      </c>
      <c r="N36" s="7" t="s">
        <v>99</v>
      </c>
      <c r="O36" s="7" t="s">
        <v>84</v>
      </c>
      <c r="P36" s="7" t="s">
        <v>36</v>
      </c>
      <c r="Q36" s="7" t="s">
        <v>37</v>
      </c>
      <c r="R36" s="7" t="s">
        <v>38</v>
      </c>
      <c r="S36" s="7" t="s">
        <v>39</v>
      </c>
      <c r="T36" s="7"/>
      <c r="U36" s="7">
        <v>66.37</v>
      </c>
      <c r="V36" s="7">
        <v>28.62</v>
      </c>
      <c r="W36" s="7">
        <v>26.43</v>
      </c>
      <c r="X36" s="7">
        <v>0</v>
      </c>
      <c r="Y36" s="8">
        <v>11.32</v>
      </c>
    </row>
    <row r="37" spans="1:25" ht="12.75">
      <c r="A37" s="6" t="s">
        <v>26</v>
      </c>
      <c r="B37" s="7" t="s">
        <v>72</v>
      </c>
      <c r="C37" s="7" t="s">
        <v>28</v>
      </c>
      <c r="D37" s="7" t="s">
        <v>40</v>
      </c>
      <c r="E37" s="7" t="s">
        <v>30</v>
      </c>
      <c r="F37" s="7" t="s">
        <v>100</v>
      </c>
      <c r="G37" s="7">
        <v>2017</v>
      </c>
      <c r="H37" s="7" t="str">
        <f>CONCATENATE("94270173423")</f>
        <v>94270173423</v>
      </c>
      <c r="I37" s="7" t="s">
        <v>32</v>
      </c>
      <c r="J37" s="7" t="s">
        <v>33</v>
      </c>
      <c r="K37" s="7">
        <f>CONCATENATE("")</f>
      </c>
      <c r="L37" s="7" t="str">
        <f>CONCATENATE("6 6.1 2b")</f>
        <v>6 6.1 2b</v>
      </c>
      <c r="M37" s="7" t="str">
        <f>CONCATENATE("RZOWTR88E06E783C")</f>
        <v>RZOWTR88E06E783C</v>
      </c>
      <c r="N37" s="7" t="s">
        <v>101</v>
      </c>
      <c r="O37" s="7" t="s">
        <v>102</v>
      </c>
      <c r="P37" s="7" t="s">
        <v>36</v>
      </c>
      <c r="Q37" s="7" t="s">
        <v>37</v>
      </c>
      <c r="R37" s="7" t="s">
        <v>38</v>
      </c>
      <c r="S37" s="7" t="s">
        <v>39</v>
      </c>
      <c r="T37" s="7"/>
      <c r="U37" s="7">
        <v>35000</v>
      </c>
      <c r="V37" s="7">
        <v>15092</v>
      </c>
      <c r="W37" s="7">
        <v>13937</v>
      </c>
      <c r="X37" s="7">
        <v>0</v>
      </c>
      <c r="Y37" s="8">
        <v>5971</v>
      </c>
    </row>
    <row r="38" spans="1:25" ht="12.75">
      <c r="A38" s="6" t="s">
        <v>26</v>
      </c>
      <c r="B38" s="7" t="s">
        <v>72</v>
      </c>
      <c r="C38" s="7" t="s">
        <v>28</v>
      </c>
      <c r="D38" s="7" t="s">
        <v>40</v>
      </c>
      <c r="E38" s="7" t="s">
        <v>30</v>
      </c>
      <c r="F38" s="7" t="s">
        <v>100</v>
      </c>
      <c r="G38" s="7">
        <v>2017</v>
      </c>
      <c r="H38" s="7" t="str">
        <f>CONCATENATE("94270173431")</f>
        <v>94270173431</v>
      </c>
      <c r="I38" s="7" t="s">
        <v>32</v>
      </c>
      <c r="J38" s="7" t="s">
        <v>33</v>
      </c>
      <c r="K38" s="7">
        <f>CONCATENATE("")</f>
      </c>
      <c r="L38" s="7" t="str">
        <f>CONCATENATE("4 4.1 2a")</f>
        <v>4 4.1 2a</v>
      </c>
      <c r="M38" s="7" t="str">
        <f>CONCATENATE("RZOWTR88E06E783C")</f>
        <v>RZOWTR88E06E783C</v>
      </c>
      <c r="N38" s="7" t="s">
        <v>101</v>
      </c>
      <c r="O38" s="7" t="s">
        <v>103</v>
      </c>
      <c r="P38" s="7" t="s">
        <v>36</v>
      </c>
      <c r="Q38" s="7" t="s">
        <v>37</v>
      </c>
      <c r="R38" s="7" t="s">
        <v>38</v>
      </c>
      <c r="S38" s="7" t="s">
        <v>39</v>
      </c>
      <c r="T38" s="7"/>
      <c r="U38" s="7">
        <v>38275.61</v>
      </c>
      <c r="V38" s="7">
        <v>16504.44</v>
      </c>
      <c r="W38" s="7">
        <v>15241.35</v>
      </c>
      <c r="X38" s="7">
        <v>0</v>
      </c>
      <c r="Y38" s="8">
        <v>6529.82</v>
      </c>
    </row>
    <row r="39" spans="1:25" ht="12.75">
      <c r="A39" s="6" t="s">
        <v>26</v>
      </c>
      <c r="B39" s="7" t="s">
        <v>72</v>
      </c>
      <c r="C39" s="7" t="s">
        <v>28</v>
      </c>
      <c r="D39" s="7" t="s">
        <v>54</v>
      </c>
      <c r="E39" s="7" t="s">
        <v>104</v>
      </c>
      <c r="F39" s="7" t="s">
        <v>104</v>
      </c>
      <c r="G39" s="7">
        <v>2017</v>
      </c>
      <c r="H39" s="7" t="str">
        <f>CONCATENATE("94270173498")</f>
        <v>94270173498</v>
      </c>
      <c r="I39" s="7" t="s">
        <v>32</v>
      </c>
      <c r="J39" s="7" t="s">
        <v>33</v>
      </c>
      <c r="K39" s="7">
        <f>CONCATENATE("")</f>
      </c>
      <c r="L39" s="7" t="str">
        <f>CONCATENATE("6 6.1 2b")</f>
        <v>6 6.1 2b</v>
      </c>
      <c r="M39" s="7" t="str">
        <f>CONCATENATE("CRNLCU90D02D451Y")</f>
        <v>CRNLCU90D02D451Y</v>
      </c>
      <c r="N39" s="7" t="s">
        <v>105</v>
      </c>
      <c r="O39" s="7" t="s">
        <v>106</v>
      </c>
      <c r="P39" s="7" t="s">
        <v>36</v>
      </c>
      <c r="Q39" s="7" t="s">
        <v>37</v>
      </c>
      <c r="R39" s="7" t="s">
        <v>38</v>
      </c>
      <c r="S39" s="7" t="s">
        <v>39</v>
      </c>
      <c r="T39" s="7"/>
      <c r="U39" s="7">
        <v>21000</v>
      </c>
      <c r="V39" s="7">
        <v>9055.2</v>
      </c>
      <c r="W39" s="7">
        <v>8362.2</v>
      </c>
      <c r="X39" s="7">
        <v>0</v>
      </c>
      <c r="Y39" s="8">
        <v>3582.6</v>
      </c>
    </row>
    <row r="40" spans="1:25" ht="12.75">
      <c r="A40" s="6" t="s">
        <v>26</v>
      </c>
      <c r="B40" s="7" t="s">
        <v>72</v>
      </c>
      <c r="C40" s="7" t="s">
        <v>28</v>
      </c>
      <c r="D40" s="7" t="s">
        <v>40</v>
      </c>
      <c r="E40" s="7" t="s">
        <v>104</v>
      </c>
      <c r="F40" s="7" t="s">
        <v>104</v>
      </c>
      <c r="G40" s="7">
        <v>2017</v>
      </c>
      <c r="H40" s="7" t="str">
        <f>CONCATENATE("94270173506")</f>
        <v>94270173506</v>
      </c>
      <c r="I40" s="7" t="s">
        <v>32</v>
      </c>
      <c r="J40" s="7" t="s">
        <v>33</v>
      </c>
      <c r="K40" s="7">
        <f>CONCATENATE("")</f>
      </c>
      <c r="L40" s="7" t="str">
        <f>CONCATENATE("6 6.1 2b")</f>
        <v>6 6.1 2b</v>
      </c>
      <c r="M40" s="7" t="str">
        <f>CONCATENATE("PSPVNT81T69I324P")</f>
        <v>PSPVNT81T69I324P</v>
      </c>
      <c r="N40" s="7" t="s">
        <v>107</v>
      </c>
      <c r="O40" s="7" t="s">
        <v>106</v>
      </c>
      <c r="P40" s="7" t="s">
        <v>36</v>
      </c>
      <c r="Q40" s="7" t="s">
        <v>37</v>
      </c>
      <c r="R40" s="7" t="s">
        <v>38</v>
      </c>
      <c r="S40" s="7" t="s">
        <v>39</v>
      </c>
      <c r="T40" s="7"/>
      <c r="U40" s="7">
        <v>21000</v>
      </c>
      <c r="V40" s="7">
        <v>9055.2</v>
      </c>
      <c r="W40" s="7">
        <v>8362.2</v>
      </c>
      <c r="X40" s="7">
        <v>0</v>
      </c>
      <c r="Y40" s="8">
        <v>3582.6</v>
      </c>
    </row>
    <row r="41" spans="1:25" ht="12.75">
      <c r="A41" s="6" t="s">
        <v>26</v>
      </c>
      <c r="B41" s="7" t="s">
        <v>27</v>
      </c>
      <c r="C41" s="7" t="s">
        <v>28</v>
      </c>
      <c r="D41" s="7" t="s">
        <v>54</v>
      </c>
      <c r="E41" s="7" t="s">
        <v>30</v>
      </c>
      <c r="F41" s="7" t="s">
        <v>55</v>
      </c>
      <c r="G41" s="7">
        <v>2016</v>
      </c>
      <c r="H41" s="7" t="str">
        <f>CONCATENATE("64210248098")</f>
        <v>64210248098</v>
      </c>
      <c r="I41" s="7" t="s">
        <v>32</v>
      </c>
      <c r="J41" s="7" t="s">
        <v>33</v>
      </c>
      <c r="K41" s="7">
        <f>CONCATENATE("")</f>
      </c>
      <c r="L41" s="7" t="str">
        <f>CONCATENATE("13 13.1 4a")</f>
        <v>13 13.1 4a</v>
      </c>
      <c r="M41" s="7" t="str">
        <f>CONCATENATE("CRZQRT47A24I653V")</f>
        <v>CRZQRT47A24I653V</v>
      </c>
      <c r="N41" s="7" t="s">
        <v>108</v>
      </c>
      <c r="O41" s="7" t="s">
        <v>84</v>
      </c>
      <c r="P41" s="7" t="s">
        <v>36</v>
      </c>
      <c r="Q41" s="7" t="s">
        <v>37</v>
      </c>
      <c r="R41" s="7" t="s">
        <v>38</v>
      </c>
      <c r="S41" s="7" t="s">
        <v>39</v>
      </c>
      <c r="T41" s="7"/>
      <c r="U41" s="7">
        <v>100.84</v>
      </c>
      <c r="V41" s="7">
        <v>43.48</v>
      </c>
      <c r="W41" s="7">
        <v>40.15</v>
      </c>
      <c r="X41" s="7">
        <v>0</v>
      </c>
      <c r="Y41" s="8">
        <v>17.21</v>
      </c>
    </row>
    <row r="42" spans="1:25" ht="12.75">
      <c r="A42" s="6" t="s">
        <v>26</v>
      </c>
      <c r="B42" s="7" t="s">
        <v>27</v>
      </c>
      <c r="C42" s="7" t="s">
        <v>28</v>
      </c>
      <c r="D42" s="7" t="s">
        <v>54</v>
      </c>
      <c r="E42" s="7" t="s">
        <v>30</v>
      </c>
      <c r="F42" s="7" t="s">
        <v>55</v>
      </c>
      <c r="G42" s="7">
        <v>2019</v>
      </c>
      <c r="H42" s="7" t="str">
        <f>CONCATENATE("94210350669")</f>
        <v>94210350669</v>
      </c>
      <c r="I42" s="7" t="s">
        <v>32</v>
      </c>
      <c r="J42" s="7" t="s">
        <v>33</v>
      </c>
      <c r="K42" s="7">
        <f>CONCATENATE("")</f>
      </c>
      <c r="L42" s="7" t="str">
        <f>CONCATENATE("13 13.1 4a")</f>
        <v>13 13.1 4a</v>
      </c>
      <c r="M42" s="7" t="str">
        <f>CONCATENATE("PCCMRC85D13H501N")</f>
        <v>PCCMRC85D13H501N</v>
      </c>
      <c r="N42" s="7" t="s">
        <v>109</v>
      </c>
      <c r="O42" s="7" t="s">
        <v>84</v>
      </c>
      <c r="P42" s="7" t="s">
        <v>36</v>
      </c>
      <c r="Q42" s="7" t="s">
        <v>37</v>
      </c>
      <c r="R42" s="7" t="s">
        <v>38</v>
      </c>
      <c r="S42" s="7" t="s">
        <v>39</v>
      </c>
      <c r="T42" s="7"/>
      <c r="U42" s="7">
        <v>2139.98</v>
      </c>
      <c r="V42" s="7">
        <v>922.76</v>
      </c>
      <c r="W42" s="7">
        <v>852.14</v>
      </c>
      <c r="X42" s="7">
        <v>0</v>
      </c>
      <c r="Y42" s="8">
        <v>365.08</v>
      </c>
    </row>
    <row r="43" spans="1:25" ht="12.75">
      <c r="A43" s="6" t="s">
        <v>26</v>
      </c>
      <c r="B43" s="7" t="s">
        <v>72</v>
      </c>
      <c r="C43" s="7" t="s">
        <v>28</v>
      </c>
      <c r="D43" s="7" t="s">
        <v>54</v>
      </c>
      <c r="E43" s="7" t="s">
        <v>57</v>
      </c>
      <c r="F43" s="7" t="s">
        <v>110</v>
      </c>
      <c r="G43" s="7">
        <v>2017</v>
      </c>
      <c r="H43" s="7" t="str">
        <f>CONCATENATE("94270173480")</f>
        <v>94270173480</v>
      </c>
      <c r="I43" s="7" t="s">
        <v>32</v>
      </c>
      <c r="J43" s="7" t="s">
        <v>33</v>
      </c>
      <c r="K43" s="7">
        <f>CONCATENATE("")</f>
      </c>
      <c r="L43" s="7" t="str">
        <f>CONCATENATE("6 6.1 2b")</f>
        <v>6 6.1 2b</v>
      </c>
      <c r="M43" s="7" t="str">
        <f>CONCATENATE("02707530420")</f>
        <v>02707530420</v>
      </c>
      <c r="N43" s="7" t="s">
        <v>111</v>
      </c>
      <c r="O43" s="7" t="s">
        <v>106</v>
      </c>
      <c r="P43" s="7" t="s">
        <v>36</v>
      </c>
      <c r="Q43" s="7" t="s">
        <v>37</v>
      </c>
      <c r="R43" s="7" t="s">
        <v>38</v>
      </c>
      <c r="S43" s="7" t="s">
        <v>39</v>
      </c>
      <c r="T43" s="7"/>
      <c r="U43" s="7">
        <v>42000</v>
      </c>
      <c r="V43" s="7">
        <v>18110.4</v>
      </c>
      <c r="W43" s="7">
        <v>16724.4</v>
      </c>
      <c r="X43" s="7">
        <v>0</v>
      </c>
      <c r="Y43" s="8">
        <v>7165.2</v>
      </c>
    </row>
    <row r="44" spans="1:25" ht="12.75">
      <c r="A44" s="6" t="s">
        <v>26</v>
      </c>
      <c r="B44" s="7" t="s">
        <v>72</v>
      </c>
      <c r="C44" s="7" t="s">
        <v>28</v>
      </c>
      <c r="D44" s="7" t="s">
        <v>29</v>
      </c>
      <c r="E44" s="7" t="s">
        <v>30</v>
      </c>
      <c r="F44" s="7" t="s">
        <v>79</v>
      </c>
      <c r="G44" s="7">
        <v>2017</v>
      </c>
      <c r="H44" s="7" t="str">
        <f>CONCATENATE("94270173514")</f>
        <v>94270173514</v>
      </c>
      <c r="I44" s="7" t="s">
        <v>32</v>
      </c>
      <c r="J44" s="7" t="s">
        <v>33</v>
      </c>
      <c r="K44" s="7">
        <f>CONCATENATE("")</f>
      </c>
      <c r="L44" s="7" t="str">
        <f>CONCATENATE("6 6.1 2b")</f>
        <v>6 6.1 2b</v>
      </c>
      <c r="M44" s="7" t="str">
        <f>CONCATENATE("STRDVD92A26L500R")</f>
        <v>STRDVD92A26L500R</v>
      </c>
      <c r="N44" s="7" t="s">
        <v>112</v>
      </c>
      <c r="O44" s="7" t="s">
        <v>106</v>
      </c>
      <c r="P44" s="7" t="s">
        <v>36</v>
      </c>
      <c r="Q44" s="7" t="s">
        <v>37</v>
      </c>
      <c r="R44" s="7" t="s">
        <v>38</v>
      </c>
      <c r="S44" s="7" t="s">
        <v>39</v>
      </c>
      <c r="T44" s="7"/>
      <c r="U44" s="7">
        <v>21000</v>
      </c>
      <c r="V44" s="7">
        <v>9055.2</v>
      </c>
      <c r="W44" s="7">
        <v>8362.2</v>
      </c>
      <c r="X44" s="7">
        <v>0</v>
      </c>
      <c r="Y44" s="8">
        <v>3582.6</v>
      </c>
    </row>
    <row r="45" spans="1:25" ht="12.75">
      <c r="A45" s="6" t="s">
        <v>26</v>
      </c>
      <c r="B45" s="7" t="s">
        <v>72</v>
      </c>
      <c r="C45" s="7" t="s">
        <v>28</v>
      </c>
      <c r="D45" s="7" t="s">
        <v>40</v>
      </c>
      <c r="E45" s="7" t="s">
        <v>30</v>
      </c>
      <c r="F45" s="7" t="s">
        <v>47</v>
      </c>
      <c r="G45" s="7">
        <v>2017</v>
      </c>
      <c r="H45" s="7" t="str">
        <f>CONCATENATE("04270022967")</f>
        <v>04270022967</v>
      </c>
      <c r="I45" s="7" t="s">
        <v>32</v>
      </c>
      <c r="J45" s="7" t="s">
        <v>33</v>
      </c>
      <c r="K45" s="7">
        <f>CONCATENATE("")</f>
      </c>
      <c r="L45" s="7" t="str">
        <f>CONCATENATE("4 4.1 2a")</f>
        <v>4 4.1 2a</v>
      </c>
      <c r="M45" s="7" t="str">
        <f>CONCATENATE("01908200437")</f>
        <v>01908200437</v>
      </c>
      <c r="N45" s="7" t="s">
        <v>113</v>
      </c>
      <c r="O45" s="7" t="s">
        <v>114</v>
      </c>
      <c r="P45" s="7" t="s">
        <v>115</v>
      </c>
      <c r="Q45" s="7" t="s">
        <v>37</v>
      </c>
      <c r="R45" s="7" t="s">
        <v>116</v>
      </c>
      <c r="S45" s="7" t="s">
        <v>39</v>
      </c>
      <c r="T45" s="7"/>
      <c r="U45" s="7">
        <v>222302.14</v>
      </c>
      <c r="V45" s="7">
        <v>95856.68</v>
      </c>
      <c r="W45" s="7">
        <v>88520.71</v>
      </c>
      <c r="X45" s="7">
        <v>0</v>
      </c>
      <c r="Y45" s="8">
        <v>37924.75</v>
      </c>
    </row>
    <row r="46" spans="1:25" ht="12.75">
      <c r="A46" s="6" t="s">
        <v>26</v>
      </c>
      <c r="B46" s="7" t="s">
        <v>72</v>
      </c>
      <c r="C46" s="7" t="s">
        <v>28</v>
      </c>
      <c r="D46" s="7" t="s">
        <v>54</v>
      </c>
      <c r="E46" s="7" t="s">
        <v>57</v>
      </c>
      <c r="F46" s="7" t="s">
        <v>110</v>
      </c>
      <c r="G46" s="7">
        <v>2017</v>
      </c>
      <c r="H46" s="7" t="str">
        <f>CONCATENATE("94270173548")</f>
        <v>94270173548</v>
      </c>
      <c r="I46" s="7" t="s">
        <v>32</v>
      </c>
      <c r="J46" s="7" t="s">
        <v>33</v>
      </c>
      <c r="K46" s="7">
        <f>CONCATENATE("")</f>
      </c>
      <c r="L46" s="7" t="str">
        <f>CONCATENATE("4 4.1 2a")</f>
        <v>4 4.1 2a</v>
      </c>
      <c r="M46" s="7" t="str">
        <f>CONCATENATE("02707530420")</f>
        <v>02707530420</v>
      </c>
      <c r="N46" s="7" t="s">
        <v>111</v>
      </c>
      <c r="O46" s="7" t="s">
        <v>117</v>
      </c>
      <c r="P46" s="7" t="s">
        <v>36</v>
      </c>
      <c r="Q46" s="7" t="s">
        <v>37</v>
      </c>
      <c r="R46" s="7" t="s">
        <v>38</v>
      </c>
      <c r="S46" s="7" t="s">
        <v>39</v>
      </c>
      <c r="T46" s="7"/>
      <c r="U46" s="7">
        <v>22107.7</v>
      </c>
      <c r="V46" s="7">
        <v>9532.84</v>
      </c>
      <c r="W46" s="7">
        <v>8803.29</v>
      </c>
      <c r="X46" s="7">
        <v>0</v>
      </c>
      <c r="Y46" s="8">
        <v>3771.57</v>
      </c>
    </row>
    <row r="47" spans="1:25" ht="12.75">
      <c r="A47" s="6" t="s">
        <v>26</v>
      </c>
      <c r="B47" s="7" t="s">
        <v>72</v>
      </c>
      <c r="C47" s="7" t="s">
        <v>28</v>
      </c>
      <c r="D47" s="7" t="s">
        <v>54</v>
      </c>
      <c r="E47" s="7" t="s">
        <v>104</v>
      </c>
      <c r="F47" s="7" t="s">
        <v>104</v>
      </c>
      <c r="G47" s="7">
        <v>2017</v>
      </c>
      <c r="H47" s="7" t="str">
        <f>CONCATENATE("94270173555")</f>
        <v>94270173555</v>
      </c>
      <c r="I47" s="7" t="s">
        <v>32</v>
      </c>
      <c r="J47" s="7" t="s">
        <v>33</v>
      </c>
      <c r="K47" s="7">
        <f>CONCATENATE("")</f>
      </c>
      <c r="L47" s="7" t="str">
        <f>CONCATENATE("4 4.1 2a")</f>
        <v>4 4.1 2a</v>
      </c>
      <c r="M47" s="7" t="str">
        <f>CONCATENATE("CRNLCU90D02D451Y")</f>
        <v>CRNLCU90D02D451Y</v>
      </c>
      <c r="N47" s="7" t="s">
        <v>105</v>
      </c>
      <c r="O47" s="7" t="s">
        <v>117</v>
      </c>
      <c r="P47" s="7" t="s">
        <v>36</v>
      </c>
      <c r="Q47" s="7" t="s">
        <v>37</v>
      </c>
      <c r="R47" s="7" t="s">
        <v>38</v>
      </c>
      <c r="S47" s="7" t="s">
        <v>39</v>
      </c>
      <c r="T47" s="7"/>
      <c r="U47" s="7">
        <v>129842.41</v>
      </c>
      <c r="V47" s="7">
        <v>55988.05</v>
      </c>
      <c r="W47" s="7">
        <v>51703.25</v>
      </c>
      <c r="X47" s="7">
        <v>0</v>
      </c>
      <c r="Y47" s="8">
        <v>22151.11</v>
      </c>
    </row>
    <row r="48" spans="1:25" ht="12.75">
      <c r="A48" s="6" t="s">
        <v>26</v>
      </c>
      <c r="B48" s="7" t="s">
        <v>72</v>
      </c>
      <c r="C48" s="7" t="s">
        <v>28</v>
      </c>
      <c r="D48" s="7" t="s">
        <v>40</v>
      </c>
      <c r="E48" s="7" t="s">
        <v>104</v>
      </c>
      <c r="F48" s="7" t="s">
        <v>104</v>
      </c>
      <c r="G48" s="7">
        <v>2017</v>
      </c>
      <c r="H48" s="7" t="str">
        <f>CONCATENATE("94270173530")</f>
        <v>94270173530</v>
      </c>
      <c r="I48" s="7" t="s">
        <v>32</v>
      </c>
      <c r="J48" s="7" t="s">
        <v>33</v>
      </c>
      <c r="K48" s="7">
        <f>CONCATENATE("")</f>
      </c>
      <c r="L48" s="7" t="str">
        <f>CONCATENATE("4 4.1 2a")</f>
        <v>4 4.1 2a</v>
      </c>
      <c r="M48" s="7" t="str">
        <f>CONCATENATE("PSPVNT81T69I324P")</f>
        <v>PSPVNT81T69I324P</v>
      </c>
      <c r="N48" s="7" t="s">
        <v>107</v>
      </c>
      <c r="O48" s="7" t="s">
        <v>117</v>
      </c>
      <c r="P48" s="7" t="s">
        <v>36</v>
      </c>
      <c r="Q48" s="7" t="s">
        <v>37</v>
      </c>
      <c r="R48" s="7" t="s">
        <v>38</v>
      </c>
      <c r="S48" s="7" t="s">
        <v>39</v>
      </c>
      <c r="T48" s="7"/>
      <c r="U48" s="7">
        <v>259664.51</v>
      </c>
      <c r="V48" s="7">
        <v>111967.34</v>
      </c>
      <c r="W48" s="7">
        <v>103398.41</v>
      </c>
      <c r="X48" s="7">
        <v>0</v>
      </c>
      <c r="Y48" s="8">
        <v>44298.76</v>
      </c>
    </row>
    <row r="49" spans="1:25" ht="12.75">
      <c r="A49" s="6" t="s">
        <v>26</v>
      </c>
      <c r="B49" s="7" t="s">
        <v>72</v>
      </c>
      <c r="C49" s="7" t="s">
        <v>28</v>
      </c>
      <c r="D49" s="7" t="s">
        <v>29</v>
      </c>
      <c r="E49" s="7" t="s">
        <v>30</v>
      </c>
      <c r="F49" s="7" t="s">
        <v>79</v>
      </c>
      <c r="G49" s="7">
        <v>2017</v>
      </c>
      <c r="H49" s="7" t="str">
        <f>CONCATENATE("94270173522")</f>
        <v>94270173522</v>
      </c>
      <c r="I49" s="7" t="s">
        <v>32</v>
      </c>
      <c r="J49" s="7" t="s">
        <v>33</v>
      </c>
      <c r="K49" s="7">
        <f>CONCATENATE("")</f>
      </c>
      <c r="L49" s="7" t="str">
        <f>CONCATENATE("4 4.1 2a")</f>
        <v>4 4.1 2a</v>
      </c>
      <c r="M49" s="7" t="str">
        <f>CONCATENATE("STRDVD92A26L500R")</f>
        <v>STRDVD92A26L500R</v>
      </c>
      <c r="N49" s="7" t="s">
        <v>112</v>
      </c>
      <c r="O49" s="7" t="s">
        <v>117</v>
      </c>
      <c r="P49" s="7" t="s">
        <v>36</v>
      </c>
      <c r="Q49" s="7" t="s">
        <v>37</v>
      </c>
      <c r="R49" s="7" t="s">
        <v>38</v>
      </c>
      <c r="S49" s="7" t="s">
        <v>39</v>
      </c>
      <c r="T49" s="7"/>
      <c r="U49" s="7">
        <v>19238.23</v>
      </c>
      <c r="V49" s="7">
        <v>8295.52</v>
      </c>
      <c r="W49" s="7">
        <v>7660.66</v>
      </c>
      <c r="X49" s="7">
        <v>0</v>
      </c>
      <c r="Y49" s="8">
        <v>3282.05</v>
      </c>
    </row>
    <row r="50" spans="1:25" ht="12.75">
      <c r="A50" s="6" t="s">
        <v>26</v>
      </c>
      <c r="B50" s="7" t="s">
        <v>72</v>
      </c>
      <c r="C50" s="7" t="s">
        <v>28</v>
      </c>
      <c r="D50" s="7" t="s">
        <v>28</v>
      </c>
      <c r="E50" s="7" t="s">
        <v>104</v>
      </c>
      <c r="F50" s="7" t="s">
        <v>104</v>
      </c>
      <c r="G50" s="7">
        <v>2017</v>
      </c>
      <c r="H50" s="7" t="str">
        <f>CONCATENATE("94270173472")</f>
        <v>94270173472</v>
      </c>
      <c r="I50" s="7" t="s">
        <v>32</v>
      </c>
      <c r="J50" s="7" t="s">
        <v>33</v>
      </c>
      <c r="K50" s="7">
        <f>CONCATENATE("")</f>
      </c>
      <c r="L50" s="7" t="str">
        <f>CONCATENATE("19 19.2 6b")</f>
        <v>19 19.2 6b</v>
      </c>
      <c r="M50" s="7" t="str">
        <f>CONCATENATE("80004310449")</f>
        <v>80004310449</v>
      </c>
      <c r="N50" s="7" t="s">
        <v>118</v>
      </c>
      <c r="O50" s="7" t="s">
        <v>119</v>
      </c>
      <c r="P50" s="7" t="s">
        <v>36</v>
      </c>
      <c r="Q50" s="7" t="s">
        <v>37</v>
      </c>
      <c r="R50" s="7" t="s">
        <v>116</v>
      </c>
      <c r="S50" s="7" t="s">
        <v>39</v>
      </c>
      <c r="T50" s="7"/>
      <c r="U50" s="7">
        <v>20000</v>
      </c>
      <c r="V50" s="7">
        <v>8624</v>
      </c>
      <c r="W50" s="7">
        <v>7964</v>
      </c>
      <c r="X50" s="7">
        <v>0</v>
      </c>
      <c r="Y50" s="8">
        <v>3412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</cp:lastModifiedBy>
  <dcterms:modified xsi:type="dcterms:W3CDTF">2020-03-18T15:20:45Z</dcterms:modified>
  <cp:category/>
  <cp:version/>
  <cp:contentType/>
  <cp:contentStatus/>
  <cp:revision>1</cp:revision>
</cp:coreProperties>
</file>