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mc:AlternateContent xmlns:mc="http://schemas.openxmlformats.org/markup-compatibility/2006">
    <mc:Choice Requires="x15">
      <x15ac:absPath xmlns:x15ac="http://schemas.microsoft.com/office/spreadsheetml/2010/11/ac" url="C:\Users\sara_giannini\Desktop\"/>
    </mc:Choice>
  </mc:AlternateContent>
  <bookViews>
    <workbookView xWindow="0" yWindow="0" windowWidth="28800" windowHeight="12435" tabRatio="732" firstSheet="2" activeTab="2"/>
  </bookViews>
  <sheets>
    <sheet name="note" sheetId="18" state="hidden" r:id="rId1"/>
    <sheet name="TOTALI" sheetId="25" state="hidden" r:id="rId2"/>
    <sheet name="RIEPILOGO AP" sheetId="42" r:id="rId3"/>
    <sheet name="AP" sheetId="32" r:id="rId4"/>
    <sheet name="AP FC" sheetId="35" r:id="rId5"/>
    <sheet name="FM (23)" sheetId="19" state="hidden" r:id="rId6"/>
    <sheet name="MC  " sheetId="21" state="hidden" r:id="rId7"/>
    <sheet name="VINCOLATE MIBACT SUPERATO" sheetId="5" state="hidden" r:id="rId8"/>
  </sheets>
  <externalReferences>
    <externalReference r:id="rId9"/>
  </externalReferences>
  <definedNames>
    <definedName name="_xlnm._FilterDatabase" localSheetId="3" hidden="1">AP!$A$4:$K$86</definedName>
    <definedName name="_xlnm._FilterDatabase" localSheetId="4" hidden="1">'AP FC'!$A$4:$G$18</definedName>
    <definedName name="_xlnm._FilterDatabase" localSheetId="5" hidden="1">'FM (23)'!$A$4:$O$90</definedName>
    <definedName name="_xlnm._FilterDatabase" localSheetId="6" hidden="1">'MC  '!$A$4:$O$93</definedName>
    <definedName name="_xlnm._FilterDatabase" localSheetId="7" hidden="1">'VINCOLATE MIBACT SUPERATO'!$P$1:$P$29</definedName>
    <definedName name="_xlnm.Print_Titles" localSheetId="3">AP!$1:$4</definedName>
    <definedName name="_xlnm.Print_Titles" localSheetId="4">'AP FC'!$1:$4</definedName>
    <definedName name="_xlnm.Print_Titles" localSheetId="5">'FM (23)'!$1:$5</definedName>
    <definedName name="_xlnm.Print_Titles" localSheetId="6">'MC  '!$1:$5</definedName>
    <definedName name="_xlnm.Print_Titles" localSheetId="7">'VINCOLATE MIBACT SUPERATO'!$1:$5</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42" l="1"/>
  <c r="E15" i="42" l="1"/>
  <c r="D15" i="42"/>
  <c r="E8" i="42"/>
  <c r="G8" i="42"/>
  <c r="F8" i="42"/>
  <c r="F6" i="42"/>
  <c r="E14" i="42"/>
  <c r="D14" i="42"/>
  <c r="D13" i="42"/>
  <c r="E13" i="42"/>
  <c r="D5" i="42"/>
  <c r="E5" i="42"/>
  <c r="I95" i="32"/>
  <c r="I96" i="32"/>
  <c r="G96" i="32"/>
  <c r="G95" i="32"/>
  <c r="E96" i="32"/>
  <c r="E95" i="32"/>
  <c r="C5" i="42"/>
  <c r="B5" i="42"/>
  <c r="A1" i="42"/>
  <c r="I21" i="35" l="1"/>
  <c r="I22" i="35"/>
  <c r="K95" i="32"/>
  <c r="G5" i="42" l="1"/>
  <c r="G6" i="42"/>
  <c r="G22" i="35" l="1"/>
  <c r="E22" i="35"/>
  <c r="G21" i="35"/>
  <c r="E21" i="35"/>
  <c r="A1" i="35"/>
  <c r="D6" i="42" l="1"/>
  <c r="E6" i="42"/>
  <c r="B6" i="42"/>
  <c r="C6" i="42"/>
  <c r="C8" i="42" s="1"/>
  <c r="D8" i="42"/>
  <c r="B8" i="42" l="1"/>
  <c r="K96" i="32"/>
  <c r="A1" i="32"/>
  <c r="F5" i="42" l="1"/>
  <c r="H12" i="25" l="1"/>
  <c r="G20" i="25" l="1"/>
  <c r="G19" i="25"/>
  <c r="G26" i="25" s="1"/>
  <c r="G15" i="25"/>
  <c r="G13" i="25"/>
  <c r="G25" i="25" s="1"/>
  <c r="G12" i="25"/>
  <c r="G24" i="25" s="1"/>
  <c r="F6" i="25"/>
  <c r="H18" i="25" l="1"/>
  <c r="G27" i="25"/>
  <c r="G21" i="25"/>
  <c r="G16" i="25"/>
  <c r="H13" i="25" l="1"/>
  <c r="G30" i="25"/>
  <c r="H112" i="21" l="1"/>
  <c r="H20" i="25" s="1"/>
  <c r="F113" i="21"/>
  <c r="A102" i="21"/>
  <c r="A98" i="21"/>
  <c r="H88" i="21"/>
  <c r="H82" i="21"/>
  <c r="H111" i="21" s="1"/>
  <c r="H15" i="25" s="1"/>
  <c r="H19" i="25" l="1"/>
  <c r="H14" i="25"/>
  <c r="H27" i="25"/>
  <c r="H113" i="21"/>
  <c r="A106" i="21"/>
  <c r="A105" i="21"/>
  <c r="A104" i="21"/>
  <c r="A103" i="21"/>
  <c r="A101" i="21"/>
  <c r="A100" i="21"/>
  <c r="A99" i="21"/>
  <c r="H110" i="19"/>
  <c r="H109" i="19"/>
  <c r="F111" i="19"/>
  <c r="A104" i="19"/>
  <c r="A103" i="19"/>
  <c r="A102" i="19"/>
  <c r="A101" i="19"/>
  <c r="A100" i="19"/>
  <c r="A99" i="19"/>
  <c r="A98" i="19"/>
  <c r="A97" i="19"/>
  <c r="F96" i="19"/>
  <c r="A96" i="19"/>
  <c r="A95" i="19"/>
  <c r="A94" i="19"/>
  <c r="A93" i="19"/>
  <c r="A92" i="19"/>
  <c r="H111" i="19" l="1"/>
  <c r="A82" i="21"/>
  <c r="A74" i="21"/>
  <c r="A71" i="21"/>
  <c r="A61" i="21"/>
  <c r="H25" i="25" l="1"/>
  <c r="H26" i="25"/>
  <c r="H21" i="25"/>
  <c r="A42" i="19"/>
  <c r="A35" i="19" l="1"/>
  <c r="A32" i="19"/>
  <c r="A96" i="21" l="1"/>
  <c r="A95" i="21"/>
  <c r="A94" i="21"/>
  <c r="A93" i="21"/>
  <c r="A92" i="21"/>
  <c r="A91" i="21"/>
  <c r="A90" i="21"/>
  <c r="A89" i="21"/>
  <c r="A88" i="21"/>
  <c r="A87" i="21"/>
  <c r="A86" i="21"/>
  <c r="A85" i="21"/>
  <c r="A84" i="21"/>
  <c r="A83" i="21"/>
  <c r="A81" i="21"/>
  <c r="A80" i="21"/>
  <c r="A79" i="21"/>
  <c r="A78" i="21"/>
  <c r="A77" i="21"/>
  <c r="A76" i="21"/>
  <c r="A75" i="21"/>
  <c r="A73" i="21"/>
  <c r="A72" i="21"/>
  <c r="A70" i="21"/>
  <c r="A69" i="21"/>
  <c r="A68" i="21"/>
  <c r="A67" i="21"/>
  <c r="A66" i="21"/>
  <c r="A65" i="21"/>
  <c r="A64" i="21"/>
  <c r="A62" i="21"/>
  <c r="A60" i="21"/>
  <c r="A59" i="21"/>
  <c r="A58" i="21"/>
  <c r="A57" i="21"/>
  <c r="A56" i="21"/>
  <c r="A55" i="21"/>
  <c r="A54" i="21"/>
  <c r="A47" i="21" l="1"/>
  <c r="F89" i="21"/>
  <c r="F77" i="21"/>
  <c r="F65" i="21"/>
  <c r="A63" i="21"/>
  <c r="F53" i="21"/>
  <c r="A53" i="21"/>
  <c r="A52" i="21"/>
  <c r="A51" i="21"/>
  <c r="A50" i="21"/>
  <c r="A49" i="21"/>
  <c r="A48" i="21"/>
  <c r="A46" i="21"/>
  <c r="A45" i="21"/>
  <c r="A44" i="21"/>
  <c r="A43" i="21"/>
  <c r="A41" i="21"/>
  <c r="A40" i="21"/>
  <c r="A39" i="21"/>
  <c r="A38" i="21"/>
  <c r="A37" i="21"/>
  <c r="A36" i="21"/>
  <c r="A35" i="21"/>
  <c r="A34" i="21"/>
  <c r="A33" i="21"/>
  <c r="A32" i="21"/>
  <c r="F31" i="21"/>
  <c r="A31" i="21"/>
  <c r="A30" i="21"/>
  <c r="A29" i="21"/>
  <c r="A28" i="21"/>
  <c r="F27" i="21"/>
  <c r="A27" i="21"/>
  <c r="A26" i="21"/>
  <c r="A25" i="21"/>
  <c r="A24" i="21"/>
  <c r="A23" i="21"/>
  <c r="A22" i="21"/>
  <c r="A21" i="21"/>
  <c r="A20" i="21"/>
  <c r="A19" i="21"/>
  <c r="A18" i="21"/>
  <c r="F17" i="21"/>
  <c r="A17" i="21"/>
  <c r="A16" i="21"/>
  <c r="A15" i="21"/>
  <c r="A14" i="21"/>
  <c r="F13" i="21"/>
  <c r="A13" i="21"/>
  <c r="A12" i="21"/>
  <c r="A11" i="21"/>
  <c r="A10" i="21"/>
  <c r="A9" i="21"/>
  <c r="F8" i="21"/>
  <c r="A8" i="21"/>
  <c r="A7" i="21"/>
  <c r="A6" i="21"/>
  <c r="A1" i="21"/>
  <c r="A90" i="19"/>
  <c r="A89" i="19"/>
  <c r="A88" i="19"/>
  <c r="A87" i="19"/>
  <c r="F86" i="19"/>
  <c r="A86" i="19"/>
  <c r="A85" i="19"/>
  <c r="A84" i="19"/>
  <c r="A83" i="19"/>
  <c r="A82" i="19"/>
  <c r="A81" i="19"/>
  <c r="A80" i="19"/>
  <c r="A79" i="19"/>
  <c r="F78" i="19"/>
  <c r="A78" i="19"/>
  <c r="A77" i="19"/>
  <c r="A76" i="19"/>
  <c r="A75" i="19"/>
  <c r="A74" i="19"/>
  <c r="A73" i="19"/>
  <c r="A72" i="19"/>
  <c r="A71" i="19"/>
  <c r="A70" i="19"/>
  <c r="A69" i="19"/>
  <c r="F68" i="19"/>
  <c r="A68" i="19"/>
  <c r="A67" i="19"/>
  <c r="A66" i="19"/>
  <c r="A65" i="19"/>
  <c r="A64" i="19"/>
  <c r="A63" i="19"/>
  <c r="A62" i="19"/>
  <c r="A61" i="19"/>
  <c r="A60" i="19"/>
  <c r="A59" i="19"/>
  <c r="A58" i="19"/>
  <c r="A57" i="19"/>
  <c r="A56" i="19"/>
  <c r="F55" i="19"/>
  <c r="A55" i="19"/>
  <c r="A54" i="19"/>
  <c r="A53" i="19"/>
  <c r="A52" i="19"/>
  <c r="A51" i="19"/>
  <c r="A50" i="19"/>
  <c r="A49" i="19"/>
  <c r="A48" i="19"/>
  <c r="A47" i="19"/>
  <c r="A46" i="19"/>
  <c r="A45" i="19"/>
  <c r="A44" i="19"/>
  <c r="A43" i="19"/>
  <c r="A41" i="19"/>
  <c r="A40" i="19"/>
  <c r="A39" i="19"/>
  <c r="A38" i="19"/>
  <c r="A37" i="19"/>
  <c r="A36" i="19"/>
  <c r="A34" i="19"/>
  <c r="A33" i="19"/>
  <c r="F31" i="19"/>
  <c r="A31" i="19"/>
  <c r="A30" i="19"/>
  <c r="A29" i="19"/>
  <c r="F27" i="19"/>
  <c r="A27" i="19"/>
  <c r="A26" i="19"/>
  <c r="A25" i="19"/>
  <c r="A24" i="19"/>
  <c r="A23" i="19"/>
  <c r="A22" i="19"/>
  <c r="A21" i="19"/>
  <c r="A20" i="19"/>
  <c r="A19" i="19"/>
  <c r="A18" i="19"/>
  <c r="F17" i="19"/>
  <c r="A17" i="19"/>
  <c r="A16" i="19"/>
  <c r="A15" i="19"/>
  <c r="A14" i="19"/>
  <c r="F13" i="19"/>
  <c r="A13" i="19"/>
  <c r="A12" i="19"/>
  <c r="A11" i="19"/>
  <c r="A10" i="19"/>
  <c r="A9" i="19"/>
  <c r="F8" i="19"/>
  <c r="A8" i="19"/>
  <c r="A7" i="19"/>
  <c r="A6" i="19"/>
  <c r="A1" i="19"/>
  <c r="H24" i="25" l="1"/>
  <c r="H16" i="25"/>
  <c r="H30" i="25" s="1"/>
  <c r="E4" i="18"/>
  <c r="F4" i="18" s="1"/>
  <c r="D8" i="18"/>
  <c r="E8" i="18" s="1"/>
  <c r="F8" i="18" l="1"/>
  <c r="E11" i="18"/>
  <c r="F11" i="18" s="1"/>
  <c r="F9" i="18"/>
  <c r="E9" i="18"/>
  <c r="D12" i="18"/>
  <c r="F12" i="18" l="1"/>
  <c r="E12" i="18"/>
  <c r="J34" i="5" l="1"/>
  <c r="J35" i="5" l="1"/>
  <c r="A1" i="5"/>
  <c r="J36" i="5" l="1"/>
</calcChain>
</file>

<file path=xl/sharedStrings.xml><?xml version="1.0" encoding="utf-8"?>
<sst xmlns="http://schemas.openxmlformats.org/spreadsheetml/2006/main" count="1624" uniqueCount="460">
  <si>
    <t>ENTE TERRITORIALE</t>
  </si>
  <si>
    <t>DONAZIONI</t>
  </si>
  <si>
    <t>PIANO SCUOLE</t>
  </si>
  <si>
    <t>OPERE PUBBLICHE PRIORITARIE</t>
  </si>
  <si>
    <t>N.</t>
  </si>
  <si>
    <t>PROV.</t>
  </si>
  <si>
    <t>COMUNE</t>
  </si>
  <si>
    <t xml:space="preserve">PUBBLICHE </t>
  </si>
  <si>
    <t>SMS          (M€)</t>
  </si>
  <si>
    <t xml:space="preserve"> ORD. 14          (M€)</t>
  </si>
  <si>
    <t>1° PIANO  (M€)</t>
  </si>
  <si>
    <t xml:space="preserve">IMPEGNO  </t>
  </si>
  <si>
    <t xml:space="preserve">PIANO SUCCESSIVO </t>
  </si>
  <si>
    <t>M€</t>
  </si>
  <si>
    <t>OPERA</t>
  </si>
  <si>
    <t>SOGGETTO ATTUATORE</t>
  </si>
  <si>
    <t xml:space="preserve">IMPEGNO </t>
  </si>
  <si>
    <t>SCHEDA AEDES</t>
  </si>
  <si>
    <t>N. SCUOLE</t>
  </si>
  <si>
    <t>(M€)</t>
  </si>
  <si>
    <t>COMUNI DEL CRATERE</t>
  </si>
  <si>
    <t>AN</t>
  </si>
  <si>
    <t>CERRETO D'ESI</t>
  </si>
  <si>
    <t>MUNICIPIO</t>
  </si>
  <si>
    <t>SI</t>
  </si>
  <si>
    <t>B</t>
  </si>
  <si>
    <t>FABRIANO</t>
  </si>
  <si>
    <t>AP</t>
  </si>
  <si>
    <t>SCUOLA PROVVISORIA</t>
  </si>
  <si>
    <t>E</t>
  </si>
  <si>
    <t>APPIGNANO DEL TRONTO</t>
  </si>
  <si>
    <t>C</t>
  </si>
  <si>
    <t>ARQUATA DEL TRONTO</t>
  </si>
  <si>
    <t>SCUOLA DEFINITIVA</t>
  </si>
  <si>
    <t>NO</t>
  </si>
  <si>
    <t>ASCOLI PICENO</t>
  </si>
  <si>
    <t>ASCOLI PICENO (PROV. AP)</t>
  </si>
  <si>
    <t>CASTIGNANO</t>
  </si>
  <si>
    <t>CASTORANO</t>
  </si>
  <si>
    <t>COLLI DEL TRONTO</t>
  </si>
  <si>
    <t>COMUNANZA</t>
  </si>
  <si>
    <t>COSSIGNANO</t>
  </si>
  <si>
    <t>FOLIGNANO</t>
  </si>
  <si>
    <t>FORCE</t>
  </si>
  <si>
    <t>MALTIGNANO</t>
  </si>
  <si>
    <t>MONTALTO DELLE MARCHE</t>
  </si>
  <si>
    <t>MONTEDINOVE</t>
  </si>
  <si>
    <t>MONTEGALLO</t>
  </si>
  <si>
    <t>MONTEMONACO</t>
  </si>
  <si>
    <t>OMESSO</t>
  </si>
  <si>
    <t>OFFIDA</t>
  </si>
  <si>
    <t>PALMIANO</t>
  </si>
  <si>
    <t>CAPPELLA DAVANTI AL CIMITERO</t>
  </si>
  <si>
    <t>ROTELLA</t>
  </si>
  <si>
    <t>INFRASTRUTTURE PER LA VIABILITA'</t>
  </si>
  <si>
    <t>/</t>
  </si>
  <si>
    <t>VENAROTTA</t>
  </si>
  <si>
    <t>FM</t>
  </si>
  <si>
    <t>AMANDOLA</t>
  </si>
  <si>
    <t>CHIESA SANT'AGOSTINO</t>
  </si>
  <si>
    <t>AMANDOLA (PROV. FM)</t>
  </si>
  <si>
    <t>BELMONTE PICENO</t>
  </si>
  <si>
    <t>FALERONE</t>
  </si>
  <si>
    <t>MONSAMPIETRO MORICO</t>
  </si>
  <si>
    <t>MONTE RINALDO</t>
  </si>
  <si>
    <t>MUSEO ARCHEOLOGICO</t>
  </si>
  <si>
    <t>MONTE VIDON CORRADO</t>
  </si>
  <si>
    <t>CASA MUSEO O. LICINI</t>
  </si>
  <si>
    <t>MONTEFALCONE APPENNINO</t>
  </si>
  <si>
    <t>CHIESA SAN GIOVANNI BATTISTA</t>
  </si>
  <si>
    <t>MONTEFORTINO</t>
  </si>
  <si>
    <t>PALAZZO COMUNALE</t>
  </si>
  <si>
    <t>MONTELEONE DI FERMO</t>
  </si>
  <si>
    <t>PALAZZO STORICO EX MARCUCCI</t>
  </si>
  <si>
    <t>MONTELPARO</t>
  </si>
  <si>
    <t>C/E</t>
  </si>
  <si>
    <t>ORTEZZANO</t>
  </si>
  <si>
    <t>CASA G. CARBONI</t>
  </si>
  <si>
    <t>SERVIGLIANO</t>
  </si>
  <si>
    <t>SMERILLO</t>
  </si>
  <si>
    <t>MC</t>
  </si>
  <si>
    <t>APIRO</t>
  </si>
  <si>
    <t>BELFORTE DEL CHIENTI</t>
  </si>
  <si>
    <t>BOLOGNOLA</t>
  </si>
  <si>
    <t>CALDAROLA</t>
  </si>
  <si>
    <t>CAMERINO</t>
  </si>
  <si>
    <t>CAMPOROTONDO DI FIASTRONE</t>
  </si>
  <si>
    <t>PALESTRA COMUNALE</t>
  </si>
  <si>
    <t>CASTELRAIMONDO</t>
  </si>
  <si>
    <t>CASTELSANTANGELO SUL NERA</t>
  </si>
  <si>
    <t>CASA DI RIPOSO A. PAPARELLI</t>
  </si>
  <si>
    <t>CESSAPALOMBO</t>
  </si>
  <si>
    <t>PALAZZO SIMONELLI</t>
  </si>
  <si>
    <t>CINGOLI (PROV. MC)</t>
  </si>
  <si>
    <t>COLMURANO</t>
  </si>
  <si>
    <t>MUNICIPIO E TORRE CIVICA</t>
  </si>
  <si>
    <t>CORRIDONIA</t>
  </si>
  <si>
    <t>ESANATOGLIA</t>
  </si>
  <si>
    <t>FIASTRA</t>
  </si>
  <si>
    <t>FIUMINATA</t>
  </si>
  <si>
    <t>GAGLIOLE</t>
  </si>
  <si>
    <t>EDIFICIO ERP</t>
  </si>
  <si>
    <t>GUALDO</t>
  </si>
  <si>
    <t>B/E</t>
  </si>
  <si>
    <t>LORO PICENO</t>
  </si>
  <si>
    <t>MACERATA</t>
  </si>
  <si>
    <t>MACERATA (PROV. MC)</t>
  </si>
  <si>
    <t>MATELICA</t>
  </si>
  <si>
    <t>MOGLIANO</t>
  </si>
  <si>
    <t>MONTE CAVALLO</t>
  </si>
  <si>
    <t>MUCCIA</t>
  </si>
  <si>
    <t>PENNA SAN GIOVANNI</t>
  </si>
  <si>
    <t>PETRIOLO</t>
  </si>
  <si>
    <t>SANTUARIO DELLA MADONNA DELLA MISERICORDIA</t>
  </si>
  <si>
    <t>PIEVE TORINA</t>
  </si>
  <si>
    <t>PIORACO</t>
  </si>
  <si>
    <t>CASA DI RIPOSO PER ANZIANI-COMUNALE</t>
  </si>
  <si>
    <t>RIPE SAN GINESIO</t>
  </si>
  <si>
    <t>ARCHIVIO STORICO COMUNE</t>
  </si>
  <si>
    <t>SAN GINESIO</t>
  </si>
  <si>
    <t>SAN SEVERINO MARCHE</t>
  </si>
  <si>
    <t>SAN SEVERINO MARCHE (PROV. MC)</t>
  </si>
  <si>
    <t>SANT'ANGELO IN PONTANO</t>
  </si>
  <si>
    <t>SARNANO</t>
  </si>
  <si>
    <t>SEFRO</t>
  </si>
  <si>
    <t>OPERA DI PRESA (AGOLLA)</t>
  </si>
  <si>
    <t>SERRAPETRONA</t>
  </si>
  <si>
    <t>CIMITERO</t>
  </si>
  <si>
    <t>SERRAVALLE DI CHIENTI</t>
  </si>
  <si>
    <t>TOLENTINO</t>
  </si>
  <si>
    <t>TOLENTINO (PROV. MC)</t>
  </si>
  <si>
    <t>TREIA</t>
  </si>
  <si>
    <t>URBISAGLIA</t>
  </si>
  <si>
    <t>USSITA</t>
  </si>
  <si>
    <t>VALFORNACE</t>
  </si>
  <si>
    <t>VISSO</t>
  </si>
  <si>
    <t>COMUNI FUORI CRATERE</t>
  </si>
  <si>
    <t>AGUGLIANO</t>
  </si>
  <si>
    <t>CHIESA SS. SCARAMENTO</t>
  </si>
  <si>
    <t>ARCEVIA</t>
  </si>
  <si>
    <t>EDIFICIO AVIS</t>
  </si>
  <si>
    <t>CASTELLEONE DI SUASA</t>
  </si>
  <si>
    <t>CHIESA DI SAN PIETRO MARTIRE</t>
  </si>
  <si>
    <t>CASA DI RIPOSO</t>
  </si>
  <si>
    <t>MONTESANVITO</t>
  </si>
  <si>
    <t>PALAZZO MALATESTA</t>
  </si>
  <si>
    <t>SERRA DE' CONTI</t>
  </si>
  <si>
    <t>MONSAMPOLO DEL TRONTO</t>
  </si>
  <si>
    <t>MURA MEDIEVALI</t>
  </si>
  <si>
    <t>FERMO</t>
  </si>
  <si>
    <t>FERMO (PROV. FM)</t>
  </si>
  <si>
    <t>GROTTAZOLINA</t>
  </si>
  <si>
    <t>TEATRO NOVELLI</t>
  </si>
  <si>
    <t>MAGLIANO DI TENNA</t>
  </si>
  <si>
    <t>CHIESA MADONNA DI LORETO</t>
  </si>
  <si>
    <t>MONTE URANO</t>
  </si>
  <si>
    <t>MONTEGIBERTO</t>
  </si>
  <si>
    <t>TORRETTA MEDIEVALE</t>
  </si>
  <si>
    <t>MONTEGRANARO</t>
  </si>
  <si>
    <t>RAPAGNANO</t>
  </si>
  <si>
    <t>PALAZZO MENGHETTI</t>
  </si>
  <si>
    <t>MONTE SAN GIUSTO</t>
  </si>
  <si>
    <t>C/B</t>
  </si>
  <si>
    <t>MONTECASSIANO</t>
  </si>
  <si>
    <t>MONTECOSARO</t>
  </si>
  <si>
    <t>MESSA IN SICUREZZA DEFINITIVA PARETE TEATRO</t>
  </si>
  <si>
    <t>MONTELUPONE</t>
  </si>
  <si>
    <t>MORROVALLE</t>
  </si>
  <si>
    <t xml:space="preserve"> CONDOMINIO PALAZZO VICOLI</t>
  </si>
  <si>
    <t>RECANATI</t>
  </si>
  <si>
    <t>SCUOLA GIGLI</t>
  </si>
  <si>
    <t>PU</t>
  </si>
  <si>
    <t>CAGLI</t>
  </si>
  <si>
    <t>MUNICIPIO - TORRE CAMPANARA</t>
  </si>
  <si>
    <t>MONDAVIO</t>
  </si>
  <si>
    <t>CHIESA SAN FRANCESCO</t>
  </si>
  <si>
    <t>PESARO</t>
  </si>
  <si>
    <t>CHIESA DI SAN GIOVANNI BASTTISTA</t>
  </si>
  <si>
    <t>URBINO</t>
  </si>
  <si>
    <t>TORRIONE SANTA CHIARA</t>
  </si>
  <si>
    <t>SOMMA CRATERE</t>
  </si>
  <si>
    <t>SOMMA FUORI CRATERE</t>
  </si>
  <si>
    <t>TOTALE</t>
  </si>
  <si>
    <t>ASILO NIDO E CENTRO SOCIO-EDUCATIVO RIABILITATIVO</t>
  </si>
  <si>
    <t>TORRE DEL CASSERO MUNICIPIO</t>
  </si>
  <si>
    <t>EX CHIESA ADIBITA A MUSEO ARCHEOLOGICO</t>
  </si>
  <si>
    <t>SANT'ELPIDIO A MARE</t>
  </si>
  <si>
    <t>PORTO SANT'ELPIDIO</t>
  </si>
  <si>
    <t>TORRE SAN PATRIZIO</t>
  </si>
  <si>
    <t>CHIESA S. FRANCESCO</t>
  </si>
  <si>
    <t>MONTERUBBIANO</t>
  </si>
  <si>
    <t>PALAZZO COMUNALE - TORRE CIVICA</t>
  </si>
  <si>
    <t>CAMERINO (PROV. MC)</t>
  </si>
  <si>
    <t>TUTTI GLI IMPORTI RELATIVI ALLE OPERE PUBBLICHE PRIORITARIE EVIDENZIATE IN GRIGIO NON SONO STATI CONTEGGIATI NELLE SOMME IN QUANTO MANCA L'IMPEGNO DEI SOGGETTI ATTUATORI ALLA REALIZZAZIONE, SONO AGIBILI O MANCANTI DI AEDES</t>
  </si>
  <si>
    <t>SCHEDA MIBACT</t>
  </si>
  <si>
    <t>AGIBILITA'</t>
  </si>
  <si>
    <t>LIV.</t>
  </si>
  <si>
    <t>NO/F</t>
  </si>
  <si>
    <t>NO/E</t>
  </si>
  <si>
    <t>OPERE MITIGAZIONE RISCHIO IDROGEOLOGICO-VALRUSCIO</t>
  </si>
  <si>
    <t>SERBATOIO SAN NICOLA</t>
  </si>
  <si>
    <t>EX SEMINARIO UNIMC</t>
  </si>
  <si>
    <t>OPERE MIBACT</t>
  </si>
  <si>
    <t>ASUR</t>
  </si>
  <si>
    <t>RIFUGIO DI CUPI</t>
  </si>
  <si>
    <t>PALAZZO DEI PRIORI</t>
  </si>
  <si>
    <r>
      <t xml:space="preserve">88*
</t>
    </r>
    <r>
      <rPr>
        <b/>
        <sz val="12"/>
        <color rgb="FFFF0000"/>
        <rFont val="Calibri"/>
        <family val="2"/>
        <scheme val="minor"/>
      </rPr>
      <t>Inserimento da rendere coerente</t>
    </r>
  </si>
  <si>
    <t>MONTEGIORGIO</t>
  </si>
  <si>
    <r>
      <t xml:space="preserve">2*
</t>
    </r>
    <r>
      <rPr>
        <b/>
        <sz val="12"/>
        <color rgb="FFFF0000"/>
        <rFont val="Calibri"/>
        <family val="2"/>
        <scheme val="minor"/>
      </rPr>
      <t>Priorità 1 non inserita nel piano</t>
    </r>
  </si>
  <si>
    <r>
      <t xml:space="preserve">2* 
</t>
    </r>
    <r>
      <rPr>
        <b/>
        <sz val="12"/>
        <color rgb="FFFF0000"/>
        <rFont val="Calibri"/>
        <family val="2"/>
        <scheme val="minor"/>
      </rPr>
      <t>La priorità 1 è una scuola</t>
    </r>
  </si>
  <si>
    <r>
      <t xml:space="preserve">4*
</t>
    </r>
    <r>
      <rPr>
        <b/>
        <sz val="12"/>
        <color rgb="FFFF0000"/>
        <rFont val="Calibri"/>
        <family val="2"/>
        <scheme val="minor"/>
      </rPr>
      <t>Le priorità precedenti sono scuole</t>
    </r>
  </si>
  <si>
    <r>
      <t xml:space="preserve">0*
</t>
    </r>
    <r>
      <rPr>
        <b/>
        <sz val="12"/>
        <color rgb="FFFF0000"/>
        <rFont val="Calibri"/>
        <family val="2"/>
        <scheme val="minor"/>
      </rPr>
      <t>Inserimento da rendere coerente</t>
    </r>
  </si>
  <si>
    <r>
      <t xml:space="preserve">PALAZZO MOLAJOLI
</t>
    </r>
    <r>
      <rPr>
        <b/>
        <sz val="12"/>
        <color rgb="FFFF0000"/>
        <rFont val="Calibri"/>
        <family val="2"/>
        <scheme val="minor"/>
      </rPr>
      <t>Vincolato  ma manca il sopralluogo MIBACT</t>
    </r>
  </si>
  <si>
    <r>
      <t xml:space="preserve">PALAZZO OTTONI
</t>
    </r>
    <r>
      <rPr>
        <b/>
        <sz val="12"/>
        <color rgb="FFFF0000"/>
        <rFont val="Calibri"/>
        <family val="2"/>
        <scheme val="minor"/>
      </rPr>
      <t>Vincolato  ma manca il sopralluogo MIBACT</t>
    </r>
  </si>
  <si>
    <t>SI/ REVISIONE ESITO</t>
  </si>
  <si>
    <t>OOPP PRIORITARIE FINANZIABILI CON PIANO MIBACT</t>
  </si>
  <si>
    <t>PRIORITA'</t>
  </si>
  <si>
    <t xml:space="preserve">1
</t>
  </si>
  <si>
    <t>DEMOLIZIONE E RICOSTRUZIONE EDIFICIO IN C.A. LOC. GABELLA NUOVA</t>
  </si>
  <si>
    <r>
      <t xml:space="preserve">2*
</t>
    </r>
    <r>
      <rPr>
        <b/>
        <sz val="12"/>
        <color rgb="FFFF0000"/>
        <rFont val="Calibri"/>
        <family val="2"/>
        <scheme val="minor"/>
      </rPr>
      <t>La Priorità 1 è una scuola</t>
    </r>
  </si>
  <si>
    <t>OPERE PUBBLICHE VINCOLATE DAL MIBACT</t>
  </si>
  <si>
    <t>VINCOLO</t>
  </si>
  <si>
    <t>PALAZZO OTTONI</t>
  </si>
  <si>
    <r>
      <t xml:space="preserve">ACQUASANTA TERME
</t>
    </r>
    <r>
      <rPr>
        <b/>
        <sz val="12"/>
        <color rgb="FFFF0000"/>
        <rFont val="Calibri"/>
        <family val="2"/>
        <scheme val="minor"/>
      </rPr>
      <t xml:space="preserve">La priorità 1 è il municipio ma con le recenti modifiche al Piano Scuole riceverebbe anche la scuola. </t>
    </r>
  </si>
  <si>
    <r>
      <t xml:space="preserve">MATELICA
</t>
    </r>
    <r>
      <rPr>
        <b/>
        <sz val="12"/>
        <color rgb="FFFF0000"/>
        <rFont val="Calibri"/>
        <family val="2"/>
        <scheme val="minor"/>
      </rPr>
      <t>Opera inserita in quanto il comune è provvisoriamente collocato nella scuola oggetto di demolizione finanziata nel 1° piano.</t>
    </r>
  </si>
  <si>
    <t>COMPLESSO SANTA COLOMBA - CASA DI RIPOSO</t>
  </si>
  <si>
    <t>PUBBLICHE E PRIVATE</t>
  </si>
  <si>
    <t>Priorità concordata con ASUR</t>
  </si>
  <si>
    <t>ENTE PARCO MONTI SIBILLINI</t>
  </si>
  <si>
    <t>N° INTERVENTI</t>
  </si>
  <si>
    <t xml:space="preserve"> PIANO B  (M€)</t>
  </si>
  <si>
    <t>COSTO TOTALE (M€)</t>
  </si>
  <si>
    <t>MONTE SAN MARTINO</t>
  </si>
  <si>
    <t>EX CONVENTO</t>
  </si>
  <si>
    <t>INTERVENTO DI ADEGUAMENTO A VALRE SULLE DONAZIONI</t>
  </si>
  <si>
    <t>SCUOLA DEFINITIVA (Materna-regione Friuli) E DONAZIONE SCUOLA 1° PIANO (INCLUSA PALESTRA)</t>
  </si>
  <si>
    <t>Cimitero Frazione Borgo</t>
  </si>
  <si>
    <t>Donazione di 0,250 M€ per il Municipio (intervento totale 1,200a valere sul piano OOPP 0,950 M€)</t>
  </si>
  <si>
    <t xml:space="preserve">accertata la prirotità soluta della delocalizzaizone della casa di riposo </t>
  </si>
  <si>
    <t>PR 1 - Palazzo SS. Trinità</t>
  </si>
  <si>
    <t>PR 2  - Piscina Comunale (struttura Polivalente)</t>
  </si>
  <si>
    <t>SOMMA 1 (M€)</t>
  </si>
  <si>
    <t>SOMMA 2 (M€)</t>
  </si>
  <si>
    <t>SOMMA 3 (M€)</t>
  </si>
  <si>
    <t>PR. 3 - Opere di spstegno per abitazioni Largo Gregorio</t>
  </si>
  <si>
    <t>PR 2 - Mattatoio in fraz, Piampalente - importante anche per comuni limitrofi</t>
  </si>
  <si>
    <r>
      <t xml:space="preserve">3*
</t>
    </r>
    <r>
      <rPr>
        <b/>
        <sz val="12"/>
        <color rgb="FFFF0000"/>
        <rFont val="Calibri"/>
        <family val="2"/>
        <scheme val="minor"/>
      </rPr>
      <t>Priorità 1 e 2 finanziate con Ord.27</t>
    </r>
  </si>
  <si>
    <t>già inserita non si somma             (4,375 M)</t>
  </si>
  <si>
    <t>(*) Il Comune aveve mandato mail in data 16/05/2017 nei tempi per gli inserimenti e le modifiche, era finitita nella cartella SPAM quindi l'abbiamo recuperata</t>
  </si>
  <si>
    <t>Note:</t>
  </si>
  <si>
    <t>Delocalizzazione Casa di riposo (2,626 M€) in sostituzione  del Municipio di importo 2,162</t>
  </si>
  <si>
    <t>2. CASTEL SANT'ANGELO SUL NERA (MC)</t>
  </si>
  <si>
    <t>(**) Ussita ha già nel Piano la scuola materna per 300,000 € e le opere di mitigazione rischio idrogeologico prioritario per la ripartenza della ricostruzione.</t>
  </si>
  <si>
    <t>(***) Ricorda che Acqua Santa Terme ha prevista la scuola per 2.100.000  e Municipio per 1.900.000 € - togliendo il Municipio di AcquaSanta è possibile finanziare il Quadro Economico 2 (Somma 2)</t>
  </si>
  <si>
    <r>
      <t xml:space="preserve">CINGOLI
</t>
    </r>
    <r>
      <rPr>
        <b/>
        <sz val="12"/>
        <color rgb="FFFF0000"/>
        <rFont val="Calibri"/>
        <family val="2"/>
        <scheme val="minor"/>
      </rPr>
      <t>Da valutare l'inserimento in quanto nel Comune di Cingoli si prevede già la realizzazione dell'opera 47.</t>
    </r>
  </si>
  <si>
    <t>(****) Per il Comune di Cingoli oltre al Polo Scolastico della Provincia di MC è stato inserito nel Piano anche il Municipio per un importo di 1.300.000 €.</t>
  </si>
  <si>
    <t>(*****) Quindi recuperando l'importo di 1.900.000 di Acqua Santa e di 1.300.000 di Cingoli si avrebbero 3.200.000 € di risorse aggiuntive da destinare alle varrie opzioni indicate in Tabella</t>
  </si>
  <si>
    <t>INTERVERNTI PROPOSTI INTERNI AL CRATERE A SEGUITO DI RICOGNIZIONE IN DATA 22/06/2017</t>
  </si>
  <si>
    <t>PALAZZO CHIAVELLI E RIDOTTO DEL TEATRO GENTILE</t>
  </si>
  <si>
    <t>DELOCALIZZAZIONE SEDE COMUNALE</t>
  </si>
  <si>
    <t>4. PIEVETORINA (MC)  
Il sindaco esprime la sua priorità via mail per la Casa di Riposo da delocalizzare (vedi mail più specifica di Sara), abbiamo già inserito nella prima stesura del presente piano il  Municipio (priorità 1), quindI  è stata aggiunta la sola differenza tra i due costi - SI RICORDA CHE PIEVETORINA HA LE SCUOLE ELEMENTARI E  MEDIE DONATE IN UNICO EDIFICIO NUOVO.</t>
  </si>
  <si>
    <t>1. ARQUATA DEL TRONTO (AP) 
Non altre opere oltre questa nel presente Piano</t>
  </si>
  <si>
    <t>3. VISSO (MC) 
Siamo in attesa dell riscontro sulle eventuali modifiche priorità - VISSO HA ANCHE LA SCUOLA CAPUZI FINANAZIATA NEL PIANO B</t>
  </si>
  <si>
    <t xml:space="preserve">5. SANTA VITTORIA IN MATENANO (FM) (*) 
Non ha scuola da finanziare. </t>
  </si>
  <si>
    <t>6. MONTEMONACO (FM) 
Il Sindaco ha parlato con Errani che gli ha detto che l'operazione si può fare e lo ha indirizzato a Spuri (Montemonco HA FINANZIATA ANCHE LA SCUOLA NEL PIANO B)</t>
  </si>
  <si>
    <t xml:space="preserve">Ex Piscina Comunale con funzione strategica nel piano di PC </t>
  </si>
  <si>
    <t>(Colonna evidenziata in giallo) Il comune di Visso invierà l'opzione per la Piscina comunale per cui è da considerare la somma n.2</t>
  </si>
  <si>
    <t>OSPEDALE CIVILE</t>
  </si>
  <si>
    <t>ATO 4</t>
  </si>
  <si>
    <t>UNIMC</t>
  </si>
  <si>
    <t>UNIONI MONTANE MONTI AZZURRI</t>
  </si>
  <si>
    <t>PROVINCIA DI FERMO</t>
  </si>
  <si>
    <t>PROVINCIA DI MACERATA</t>
  </si>
  <si>
    <t xml:space="preserve">ACQUASANTA TERME
</t>
  </si>
  <si>
    <t>CIVITANOVA MARCHE</t>
  </si>
  <si>
    <t>TORRE SERBATOIO ACCUMULO IDRICO</t>
  </si>
  <si>
    <t>ATO3</t>
  </si>
  <si>
    <t>CASTEL DI LAMA</t>
  </si>
  <si>
    <t xml:space="preserve">2
</t>
  </si>
  <si>
    <t>ROCCAFLUVIONE</t>
  </si>
  <si>
    <t>MASSA FERMANA</t>
  </si>
  <si>
    <t>CONVENTO FRANCESCANO</t>
  </si>
  <si>
    <t>RICHIESTO</t>
  </si>
  <si>
    <t>SANTA VITTORIA IN MATENANO</t>
  </si>
  <si>
    <t>PALAZZO MUNICIPALE</t>
  </si>
  <si>
    <t xml:space="preserve">0
</t>
  </si>
  <si>
    <t>SCUOLA DELL'INFANZIA / AMBULATORI</t>
  </si>
  <si>
    <t>MATTATOIO</t>
  </si>
  <si>
    <t>SISTEMAZIONE CASA DI RIPOSO</t>
  </si>
  <si>
    <t>CASA DI RIPOSO PORZIONE RISTRUTTURATA E ORIGINARIA</t>
  </si>
  <si>
    <t>ALLOGGI POPOLARI</t>
  </si>
  <si>
    <t>POLLENZA</t>
  </si>
  <si>
    <t>CHIESA SANTA MARIA DELLA PACE</t>
  </si>
  <si>
    <t>richiesto</t>
  </si>
  <si>
    <t>POTENZA PICENA</t>
  </si>
  <si>
    <t>UFFICIO TECNICO COMUNALE</t>
  </si>
  <si>
    <t>RICHIESTA</t>
  </si>
  <si>
    <t>DISTRETTO SANITARIO</t>
  </si>
  <si>
    <t>OPERE MITIGAZIONE RISCHIO IDROGEOLOGICO</t>
  </si>
  <si>
    <t>OPERA CAPTAZIONE - ACQUEDOTTO DI CUPI</t>
  </si>
  <si>
    <t>PIANO OOPP</t>
  </si>
  <si>
    <t>Comuni del cratere</t>
  </si>
  <si>
    <t>Comuni fuori cratere</t>
  </si>
  <si>
    <t>PALAZZO
 PRIMAVERA</t>
  </si>
  <si>
    <t xml:space="preserve">PROVINCIA DI MACERATA </t>
  </si>
  <si>
    <t>APPIGNANO</t>
  </si>
  <si>
    <t>EDIFICIO EX CIRCOLO CITTADINO DI VIA NICOLA MEI</t>
  </si>
  <si>
    <t>MESSA IN SICUREZZA PARETE TEATRO COMUNALE</t>
  </si>
  <si>
    <t>EX GRANAI DI VILLA MURRI ADIBITI A UFFICI COMUNALI</t>
  </si>
  <si>
    <t>PROVINCIA DI FERMO - 23 interventi</t>
  </si>
  <si>
    <t>EX PISCINA COMUNALE- STRUTTURA POLIVALENTE</t>
  </si>
  <si>
    <t>PIANO OPERE PUBBLICHE REGIONE MARCHE SUDDIVISO PER PROVINCE</t>
  </si>
  <si>
    <t>RIEPILOGO SOMME</t>
  </si>
  <si>
    <t xml:space="preserve">PIANO </t>
  </si>
  <si>
    <t>NUMERO INTERVENTI</t>
  </si>
  <si>
    <t>SOMMA (M€)</t>
  </si>
  <si>
    <t>PIANO OOPP CRATERE</t>
  </si>
  <si>
    <t>PROVINCIA DI ANCONA</t>
  </si>
  <si>
    <t>PROVINCIA DI ASCOLI PICENO</t>
  </si>
  <si>
    <t>TOTALE CRATERE</t>
  </si>
  <si>
    <t>PIANO OOPP FUORI CRATERE</t>
  </si>
  <si>
    <t>TOTALE FUORI CRATERE</t>
  </si>
  <si>
    <t xml:space="preserve">TOTALI </t>
  </si>
  <si>
    <t>PROVINCIA DI ANCONA (SOLO CRATERE)</t>
  </si>
  <si>
    <t>RIEPILOGO TOTALE PIANO</t>
  </si>
  <si>
    <t>SCUOLE</t>
  </si>
  <si>
    <t>Intervento</t>
  </si>
  <si>
    <t>Importo</t>
  </si>
  <si>
    <t>Provincia di Ascoli Piceno</t>
  </si>
  <si>
    <t>ENTE PROPRIETARIO</t>
  </si>
  <si>
    <t>ISTITUTO D'ARTE LICINI</t>
  </si>
  <si>
    <t>IPSIA SACCONI SUCCURSALE IN VIA FALERIA</t>
  </si>
  <si>
    <t>ISTITUTO TECNICO COMMERCIALE UMBERTO PRIMO</t>
  </si>
  <si>
    <t>ISTITUTO TECNICO INDUSTRIALE  FERMI</t>
  </si>
  <si>
    <t>ISTITUTO TECNICO AGRARIO C. ULPIANI</t>
  </si>
  <si>
    <t>IPSIA SACCONI</t>
  </si>
  <si>
    <t>Scuola regionale di formazione anche succursale IPSIA</t>
  </si>
  <si>
    <t>LICEO SCIENTIFICO STATALE "ORSINI" - CORPO A</t>
  </si>
  <si>
    <t>Comune di Ascoli Piceno</t>
  </si>
  <si>
    <t>SCUOLA ELEMENTARE E MATERNA MALASPINA</t>
  </si>
  <si>
    <t>Scuola Primaria di Poggio di Bretta</t>
  </si>
  <si>
    <t>SCUOLA DON BOSCO - SAN FILIPPO</t>
  </si>
  <si>
    <t>SCUOLA MATERNA SAN FILIPPO</t>
  </si>
  <si>
    <t>Comune di Castel di Lama</t>
  </si>
  <si>
    <t>SCUOLA MEDIA MATTEI - AULA MAGNA</t>
  </si>
  <si>
    <t>Comune di Colli del Tronto</t>
  </si>
  <si>
    <t>ISC Castel di Lama, Plesso Scuola Elementare Colli del Tronto</t>
  </si>
  <si>
    <t>Comune di Comunanza</t>
  </si>
  <si>
    <t>ASILO NIDO BIANCOMIGLIO</t>
  </si>
  <si>
    <t xml:space="preserve">EX IPSIA E LABORATORI </t>
  </si>
  <si>
    <t>Comune di Offida</t>
  </si>
  <si>
    <t>ISTITUTO SCOLASTICO COMPRENSIVO - OFFIDA - PRIMARIA</t>
  </si>
  <si>
    <t>Comune di Folignano</t>
  </si>
  <si>
    <t>Comune di Force</t>
  </si>
  <si>
    <t>SEDE MUNICIPIO</t>
  </si>
  <si>
    <t>Comune di Montalto delle Marche</t>
  </si>
  <si>
    <t>Comune di Rotella</t>
  </si>
  <si>
    <t>SEDE MUNICIPALE - FARMACIA - CROCE VERDE</t>
  </si>
  <si>
    <t>Comune di Venarotta</t>
  </si>
  <si>
    <t>TEATRO COMUNALE</t>
  </si>
  <si>
    <t>EX SCUOLA SAN VENANZO</t>
  </si>
  <si>
    <t>Nuova Sede Centro Operativo Protezione civile e uffici comunali</t>
  </si>
  <si>
    <t>PALAZZO DELLO SPORT 'COSTANTINO ROZZI' - SPOGLIATOIO</t>
  </si>
  <si>
    <t>VILLINO VERRUCCI</t>
  </si>
  <si>
    <t>Ex mattatoio Comunale adibito a officina e sede operai comunali.</t>
  </si>
  <si>
    <t>Comune di Acquasanta Terme</t>
  </si>
  <si>
    <t>Comune di Appignano del Tronto</t>
  </si>
  <si>
    <t>Rifugio escursionistico di Colle Le Cese</t>
  </si>
  <si>
    <t>Comune di Arquata del Tronto</t>
  </si>
  <si>
    <t>Parco Nazionale dei Monti Sibillini</t>
  </si>
  <si>
    <t>CIMITERO CASTEL SAN PIETRO - INTERA AREA</t>
  </si>
  <si>
    <t>CIMITERO CASTEL DI CROCE</t>
  </si>
  <si>
    <t>Comune di Maltignano</t>
  </si>
  <si>
    <t>Comune di Montedinove</t>
  </si>
  <si>
    <t>Comune di Montemonaco</t>
  </si>
  <si>
    <t>Comune di Palmiano</t>
  </si>
  <si>
    <t>Comune di Roccafluvione</t>
  </si>
  <si>
    <t>Comune di Cossignano</t>
  </si>
  <si>
    <t>Comune di Castignano</t>
  </si>
  <si>
    <t>N. INTERVENTI SCUOLE</t>
  </si>
  <si>
    <t>TOT  IMPORTO SCUOLE</t>
  </si>
  <si>
    <t>TOT  IMPORTO MUNICIPI</t>
  </si>
  <si>
    <t>N.INTERVENTI MUNICIPI</t>
  </si>
  <si>
    <t>N. INTERVENTI</t>
  </si>
  <si>
    <t>PROVINCIA DI ASCOLI PICENO - CRATERE</t>
  </si>
  <si>
    <t>ITIS MAZZOCCHI</t>
  </si>
  <si>
    <t>ISTITUO AGRARIO GELSO ULPIANI - AULA DIDATTICA E ABITAZIONE CUSTODE</t>
  </si>
  <si>
    <t>SCUOLA MEDIA "VILLA PIGNA" BLOCCHI NORD E SUD</t>
  </si>
  <si>
    <t>SCUOLA INFANZIA "VILLA PIGNA" AULE -TEATRO - PLAESTRA - CUCINA E MENSA</t>
  </si>
  <si>
    <t>CASE POPOLARI IN LOC. ARICONI</t>
  </si>
  <si>
    <t>PIANO FINANZIATO INTERAMENTE</t>
  </si>
  <si>
    <t>Assemblea di Ambito Territoriale Ottimale n.5 - Marche Sud</t>
  </si>
  <si>
    <t>Condotta adduttrice in cls DN815 tratto Pescara del Tronto - Vezzano</t>
  </si>
  <si>
    <t>OPERA PUBBLICA PRIORITARIA</t>
  </si>
  <si>
    <t>TOT. IMPORTO OOPP</t>
  </si>
  <si>
    <t>N</t>
  </si>
  <si>
    <t>SCUOLA COSTRUZIONE POLO SCOLASTICO "CECI"</t>
  </si>
  <si>
    <t>NUOVA COSTRUZIONE POLO SCOLASTICO CANTALAMESSA</t>
  </si>
  <si>
    <t>NUOVO POLO MASSIMO D'AZEGLIO</t>
  </si>
  <si>
    <t>NUOVO POLO SCOLASTICO SAN MARCELLO, VIA SARDEGNA</t>
  </si>
  <si>
    <t>Rocca Medioevale capoluogo</t>
  </si>
  <si>
    <t>Chiesa di San Francesco frazione Borgo</t>
  </si>
  <si>
    <t>Completamento civici cimiteri</t>
  </si>
  <si>
    <t>Struttura ricevitta Casa dei due Parchi in frazione Borgo</t>
  </si>
  <si>
    <t>CASA VACANZE LA VALLE</t>
  </si>
  <si>
    <t>CIMITERO SANTA CROCE</t>
  </si>
  <si>
    <t>CIMITERO SANTA MARIA IN LAPIDE</t>
  </si>
  <si>
    <t>CIVICO CIMITERO CASTRO</t>
  </si>
  <si>
    <t>CIVICO CIMITERO ABETITO</t>
  </si>
  <si>
    <t>PROVINCIA DI ASCOLI PICENO - FUORI CRATERE</t>
  </si>
  <si>
    <t>CUPRA MARITTIMA</t>
  </si>
  <si>
    <t>Comune di Cupra Marittima</t>
  </si>
  <si>
    <t>ISTITUTO COMPRENSIVO - CORPO A</t>
  </si>
  <si>
    <t>MONTEPRANDONE</t>
  </si>
  <si>
    <t>Comune di Monteprandone</t>
  </si>
  <si>
    <t>Comune di Monsampolo del Tronto</t>
  </si>
  <si>
    <t>SCUOLA MATERNA IN FRAZIONE STELLA</t>
  </si>
  <si>
    <t>RIPATRANSONE</t>
  </si>
  <si>
    <t>Comune di Ripatransone</t>
  </si>
  <si>
    <t>Palazzo comunale</t>
  </si>
  <si>
    <t>SAN BENEDETTO DEL TRONTO</t>
  </si>
  <si>
    <t xml:space="preserve">IPSIA ANTONIO GUASTAFERRO - SETTORE CHIMICO - ELETTRICO </t>
  </si>
  <si>
    <t>ISTITUTO TECNICO COMMERCIALE A. CCAPRIOTTI</t>
  </si>
  <si>
    <t>SPINETOLI</t>
  </si>
  <si>
    <t>Comune di  Spinetoli</t>
  </si>
  <si>
    <t xml:space="preserve"> "PALESTRA" della Scuola Secondaria "MEDIA" Giovanni XXIII</t>
  </si>
  <si>
    <t xml:space="preserve">LICEO CLASSICO - </t>
  </si>
  <si>
    <t>MUNICIPI</t>
  </si>
  <si>
    <t>IMPORTO</t>
  </si>
  <si>
    <t>CRATERE</t>
  </si>
  <si>
    <t>FUORI CRATERE</t>
  </si>
  <si>
    <t xml:space="preserve">PALAZZO MUNICIPALE </t>
  </si>
  <si>
    <t>Civico cimitero Marisa Capoluogo</t>
  </si>
  <si>
    <t>CARASSAI</t>
  </si>
  <si>
    <t>Comune di Carassai</t>
  </si>
  <si>
    <t>Cimitero Comunale Parete Est</t>
  </si>
  <si>
    <t>PALAZZO CATENACCI</t>
  </si>
  <si>
    <t>Edificio Comunale Servizio Finanziario</t>
  </si>
  <si>
    <t>SCUOLA PRIMARIA DON GIUSSANI</t>
  </si>
  <si>
    <t>Struttura Ricettiva di PANTABETE</t>
  </si>
  <si>
    <t>Blocco Loculi Civico Cimitero</t>
  </si>
  <si>
    <t>PALAZZETTO BRANCONI</t>
  </si>
  <si>
    <t>COUNTRY HOUSE COLLE</t>
  </si>
  <si>
    <t>EDIFICIO CENTRO AGGREGAZIONE</t>
  </si>
  <si>
    <t>CIMITERO CAPOLUOGO</t>
  </si>
  <si>
    <t>Completamento Opere Emergenziali: Basamenti Moduli Abitativi</t>
  </si>
  <si>
    <t>LE OPERE INSERITE RIGUARDANO SOLO DISSESTI E SARANNO FINANZIATE CON APPOSITO PIANO</t>
  </si>
  <si>
    <t>Comune di Montegallo</t>
  </si>
  <si>
    <t>SPOGLIATOIO CAMPO SPORTIVO</t>
  </si>
  <si>
    <t>OSTELLO GRANDE ANELLO DEI SIBILLINI</t>
  </si>
  <si>
    <t>MURA CASTELLANE</t>
  </si>
  <si>
    <t>COMPLETAMENTO OPERE EMERGENZIALI:
URABNIZZAZIONE AREA COMMERCIALE</t>
  </si>
  <si>
    <t>PALAZZO COMUNALE, BIBLIOTECA ED ARCHIVIO STORICO</t>
  </si>
  <si>
    <t>N. INT.</t>
  </si>
  <si>
    <t>OPERE PUBBLICHE</t>
  </si>
  <si>
    <t>COMUNI PIU' DANNEGGIATI</t>
  </si>
  <si>
    <t>TOT  IMPORTO COMUNI PIU' DANNEGGIATI</t>
  </si>
  <si>
    <t>N.INTERVENTI COMUNI PIU' DANNEGGIATI</t>
  </si>
  <si>
    <t>COMUNI</t>
  </si>
  <si>
    <t>RIEPILOGO PROVINCIA DI ASCOLI PICENO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</si>
</sst>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164" formatCode="#,##0.00\ &quot;€&quot;"/>
    <numFmt numFmtId="165" formatCode="#,##0.000\ &quot;€&quot;"/>
    <numFmt numFmtId="166" formatCode="0.000"/>
    <numFmt numFmtId="167" formatCode="0.0000"/>
    <numFmt numFmtId="168" formatCode="&quot;€&quot;\ #,##0.00"/>
  </numFmts>
  <fonts count="38" x14ac:knownFonts="1">
    <font>
      <sz val="11"/>
      <color theme="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sz val="12"/>
      <color theme="1"/>
      <name val="Calibri"/>
      <family val="2"/>
      <scheme val="minor"/>
    </font>
    <font>
      <sz val="18"/>
      <color theme="1"/>
      <name val="Calibri"/>
      <family val="2"/>
      <scheme val="minor"/>
    </font>
    <font>
      <sz val="10"/>
      <color theme="1"/>
      <name val="Calibri"/>
      <family val="2"/>
      <scheme val="minor"/>
    </font>
    <font>
      <sz val="12"/>
      <color rgb="FFFF0000"/>
      <name val="Calibri"/>
      <family val="2"/>
      <scheme val="minor"/>
    </font>
    <font>
      <strike/>
      <sz val="12"/>
      <name val="Calibri"/>
      <family val="2"/>
      <scheme val="minor"/>
    </font>
    <font>
      <sz val="12"/>
      <name val="Calibri"/>
      <family val="2"/>
      <scheme val="minor"/>
    </font>
    <font>
      <sz val="14"/>
      <color theme="1"/>
      <name val="Calibri"/>
      <family val="2"/>
      <scheme val="minor"/>
    </font>
    <font>
      <b/>
      <sz val="12"/>
      <color rgb="FFFF0000"/>
      <name val="Calibri"/>
      <family val="2"/>
      <scheme val="minor"/>
    </font>
    <font>
      <b/>
      <sz val="18"/>
      <color theme="1"/>
      <name val="Calibri"/>
      <family val="2"/>
      <scheme val="minor"/>
    </font>
    <font>
      <i/>
      <u/>
      <sz val="18"/>
      <color rgb="FFFF0000"/>
      <name val="Calibri"/>
      <family val="2"/>
      <scheme val="minor"/>
    </font>
    <font>
      <sz val="14"/>
      <color rgb="FFFF0000"/>
      <name val="Calibri"/>
      <family val="2"/>
      <scheme val="minor"/>
    </font>
    <font>
      <b/>
      <sz val="16"/>
      <color theme="1"/>
      <name val="Calibri"/>
      <family val="2"/>
      <scheme val="minor"/>
    </font>
    <font>
      <b/>
      <sz val="11"/>
      <color theme="1"/>
      <name val="Calibri"/>
      <family val="2"/>
      <scheme val="minor"/>
    </font>
    <font>
      <b/>
      <u/>
      <sz val="11"/>
      <color theme="1"/>
      <name val="Calibri"/>
      <family val="2"/>
      <scheme val="minor"/>
    </font>
    <font>
      <b/>
      <sz val="12"/>
      <name val="Calibri"/>
      <family val="2"/>
      <scheme val="minor"/>
    </font>
    <font>
      <b/>
      <sz val="20"/>
      <color theme="1"/>
      <name val="Calibri"/>
      <family val="2"/>
      <scheme val="minor"/>
    </font>
    <font>
      <i/>
      <sz val="14"/>
      <color theme="1"/>
      <name val="Calibri"/>
      <family val="2"/>
      <scheme val="minor"/>
    </font>
    <font>
      <sz val="14"/>
      <name val="Calibri"/>
      <family val="2"/>
      <scheme val="minor"/>
    </font>
    <font>
      <b/>
      <sz val="14"/>
      <name val="Calibri"/>
      <family val="2"/>
      <scheme val="minor"/>
    </font>
    <font>
      <strike/>
      <sz val="14"/>
      <name val="Calibri"/>
      <family val="2"/>
      <scheme val="minor"/>
    </font>
    <font>
      <b/>
      <sz val="14"/>
      <color rgb="FFFF0000"/>
      <name val="Calibri"/>
      <family val="2"/>
      <scheme val="minor"/>
    </font>
    <font>
      <b/>
      <sz val="28"/>
      <color theme="1"/>
      <name val="Calibri"/>
      <family val="2"/>
      <scheme val="minor"/>
    </font>
    <font>
      <sz val="28"/>
      <color theme="1"/>
      <name val="Calibri"/>
      <family val="2"/>
      <scheme val="minor"/>
    </font>
    <font>
      <sz val="28"/>
      <name val="Calibri"/>
      <family val="2"/>
      <scheme val="minor"/>
    </font>
    <font>
      <b/>
      <sz val="28"/>
      <color rgb="FFFF0000"/>
      <name val="Calibri"/>
      <family val="2"/>
      <scheme val="minor"/>
    </font>
    <font>
      <b/>
      <sz val="28"/>
      <name val="Calibri"/>
      <family val="2"/>
      <scheme val="minor"/>
    </font>
    <font>
      <strike/>
      <sz val="28"/>
      <name val="Calibri"/>
      <family val="2"/>
      <scheme val="minor"/>
    </font>
    <font>
      <b/>
      <sz val="30"/>
      <color theme="1"/>
      <name val="Calibri"/>
      <family val="2"/>
      <scheme val="minor"/>
    </font>
    <font>
      <b/>
      <sz val="11"/>
      <name val="Calibri"/>
      <family val="2"/>
      <scheme val="minor"/>
    </font>
    <font>
      <i/>
      <sz val="12"/>
      <color theme="1"/>
      <name val="Calibri"/>
      <family val="2"/>
      <scheme val="minor"/>
    </font>
    <font>
      <b/>
      <i/>
      <sz val="14"/>
      <color theme="1"/>
      <name val="Calibri"/>
      <family val="2"/>
      <scheme val="minor"/>
    </font>
    <font>
      <b/>
      <sz val="25"/>
      <color theme="1"/>
      <name val="Calibri"/>
      <family val="2"/>
      <scheme val="minor"/>
    </font>
    <font>
      <b/>
      <sz val="15"/>
      <color theme="1"/>
      <name val="Calibri"/>
      <family val="2"/>
      <scheme val="minor"/>
    </font>
    <font>
      <b/>
      <sz val="16"/>
      <name val="Calibri"/>
      <family val="2"/>
      <scheme val="minor"/>
    </font>
  </fonts>
  <fills count="14">
    <fill>
      <patternFill patternType="none"/>
    </fill>
    <fill>
      <patternFill patternType="gray125"/>
    </fill>
    <fill>
      <patternFill patternType="solid">
        <fgColor theme="4" tint="0.59999389629810485"/>
        <bgColor indexed="65"/>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2"/>
        <bgColor indexed="64"/>
      </patternFill>
    </fill>
  </fills>
  <borders count="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975">
    <xf numFmtId="0" fontId="0" fillId="0" borderId="0" xfId="0"/>
    <xf numFmtId="1" fontId="0" fillId="0" borderId="0" xfId="0" applyNumberFormat="1" applyAlignment="1">
      <alignment horizontal="left" vertical="center"/>
    </xf>
    <xf numFmtId="0" fontId="0" fillId="0" borderId="0" xfId="0" applyAlignment="1">
      <alignment horizontal="center" vertical="center"/>
    </xf>
    <xf numFmtId="0" fontId="4" fillId="4" borderId="16" xfId="0" applyNumberFormat="1" applyFont="1" applyFill="1" applyBorder="1" applyAlignment="1">
      <alignment horizontal="center" vertical="center"/>
    </xf>
    <xf numFmtId="0" fontId="4" fillId="4" borderId="14" xfId="0" applyNumberFormat="1" applyFont="1" applyFill="1" applyBorder="1" applyAlignment="1">
      <alignment vertical="center"/>
    </xf>
    <xf numFmtId="165" fontId="4" fillId="4" borderId="13" xfId="0" applyNumberFormat="1" applyFont="1" applyFill="1" applyBorder="1" applyAlignment="1">
      <alignment horizontal="center" vertical="center" wrapText="1"/>
    </xf>
    <xf numFmtId="165" fontId="4" fillId="4" borderId="16" xfId="0" applyNumberFormat="1" applyFont="1" applyFill="1" applyBorder="1" applyAlignment="1">
      <alignment horizontal="center" vertical="center" wrapText="1"/>
    </xf>
    <xf numFmtId="164" fontId="0" fillId="0" borderId="0" xfId="0" applyNumberFormat="1" applyAlignment="1">
      <alignment horizontal="center" vertical="center"/>
    </xf>
    <xf numFmtId="0" fontId="4" fillId="4" borderId="29" xfId="0" applyNumberFormat="1" applyFont="1" applyFill="1" applyBorder="1" applyAlignment="1">
      <alignment horizontal="center" vertical="center"/>
    </xf>
    <xf numFmtId="0" fontId="4" fillId="4" borderId="30" xfId="0" applyNumberFormat="1" applyFont="1" applyFill="1" applyBorder="1" applyAlignment="1">
      <alignment vertical="center"/>
    </xf>
    <xf numFmtId="165" fontId="4" fillId="0" borderId="30" xfId="0" applyNumberFormat="1" applyFont="1" applyBorder="1" applyAlignment="1">
      <alignment horizontal="center" vertical="center"/>
    </xf>
    <xf numFmtId="165" fontId="4" fillId="4" borderId="32" xfId="0" applyNumberFormat="1" applyFont="1" applyFill="1" applyBorder="1" applyAlignment="1">
      <alignment horizontal="center" vertical="center"/>
    </xf>
    <xf numFmtId="165" fontId="4" fillId="4" borderId="29" xfId="1" applyNumberFormat="1" applyFont="1" applyFill="1" applyBorder="1" applyAlignment="1">
      <alignment horizontal="center" vertical="center" wrapText="1"/>
    </xf>
    <xf numFmtId="165" fontId="4" fillId="4" borderId="30" xfId="0" applyNumberFormat="1" applyFont="1" applyFill="1" applyBorder="1" applyAlignment="1">
      <alignment horizontal="left" vertical="center"/>
    </xf>
    <xf numFmtId="164" fontId="4" fillId="4" borderId="32" xfId="0" applyNumberFormat="1" applyFont="1" applyFill="1" applyBorder="1" applyAlignment="1">
      <alignment horizontal="center" vertical="center"/>
    </xf>
    <xf numFmtId="165" fontId="4" fillId="4" borderId="28" xfId="0" applyNumberFormat="1" applyFont="1" applyFill="1" applyBorder="1" applyAlignment="1">
      <alignment horizontal="center" vertical="center"/>
    </xf>
    <xf numFmtId="165" fontId="7" fillId="4" borderId="29" xfId="1" applyNumberFormat="1" applyFont="1" applyFill="1" applyBorder="1" applyAlignment="1">
      <alignment horizontal="center" vertical="center" wrapText="1"/>
    </xf>
    <xf numFmtId="0" fontId="0" fillId="4" borderId="28" xfId="0" applyFont="1" applyFill="1" applyBorder="1" applyAlignment="1">
      <alignment horizontal="center" vertical="center"/>
    </xf>
    <xf numFmtId="165" fontId="4" fillId="4" borderId="30" xfId="0" applyNumberFormat="1" applyFont="1" applyFill="1" applyBorder="1" applyAlignment="1">
      <alignment horizontal="center" vertical="center"/>
    </xf>
    <xf numFmtId="0" fontId="4" fillId="4" borderId="19" xfId="0" applyNumberFormat="1" applyFont="1" applyFill="1" applyBorder="1" applyAlignment="1">
      <alignment vertical="center"/>
    </xf>
    <xf numFmtId="165" fontId="4" fillId="4" borderId="17" xfId="0" applyNumberFormat="1" applyFont="1" applyFill="1" applyBorder="1" applyAlignment="1">
      <alignment horizontal="center" vertical="center" wrapText="1"/>
    </xf>
    <xf numFmtId="165" fontId="4" fillId="4" borderId="18"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4" fillId="4" borderId="30" xfId="0" applyNumberFormat="1" applyFont="1" applyFill="1" applyBorder="1" applyAlignment="1">
      <alignment horizontal="left" vertical="center"/>
    </xf>
    <xf numFmtId="164" fontId="4" fillId="4" borderId="28" xfId="0" applyNumberFormat="1" applyFont="1" applyFill="1" applyBorder="1" applyAlignment="1">
      <alignment horizontal="center" vertical="center" wrapText="1"/>
    </xf>
    <xf numFmtId="0" fontId="0" fillId="4" borderId="28" xfId="0" applyFill="1" applyBorder="1" applyAlignment="1">
      <alignment horizontal="center" vertical="center"/>
    </xf>
    <xf numFmtId="0" fontId="0" fillId="4" borderId="32" xfId="0" applyFill="1" applyBorder="1" applyAlignment="1">
      <alignment horizontal="center"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1" fontId="9" fillId="4" borderId="31" xfId="0" quotePrefix="1" applyNumberFormat="1" applyFont="1" applyFill="1" applyBorder="1" applyAlignment="1">
      <alignment horizontal="center" vertical="center"/>
    </xf>
    <xf numFmtId="164" fontId="4" fillId="0" borderId="0" xfId="0" applyNumberFormat="1" applyFont="1" applyAlignment="1">
      <alignment horizontal="center" vertical="center" wrapText="1"/>
    </xf>
    <xf numFmtId="0" fontId="2" fillId="0" borderId="0" xfId="0" applyFont="1" applyAlignment="1">
      <alignment horizontal="center" vertical="center"/>
    </xf>
    <xf numFmtId="0" fontId="0" fillId="4" borderId="0" xfId="0" applyFill="1" applyAlignment="1">
      <alignment horizontal="center" vertical="center"/>
    </xf>
    <xf numFmtId="0" fontId="0" fillId="4" borderId="0" xfId="0" applyFill="1" applyAlignment="1">
      <alignment vertical="center"/>
    </xf>
    <xf numFmtId="164" fontId="0" fillId="0" borderId="0" xfId="0" applyNumberFormat="1" applyAlignment="1">
      <alignment horizontal="center" vertical="center" wrapText="1"/>
    </xf>
    <xf numFmtId="165" fontId="0" fillId="0" borderId="0" xfId="0" applyNumberFormat="1" applyAlignment="1">
      <alignment horizontal="center" vertical="center"/>
    </xf>
    <xf numFmtId="1" fontId="0" fillId="0" borderId="0" xfId="0" applyNumberFormat="1" applyFont="1" applyAlignment="1">
      <alignment horizontal="center" vertical="center"/>
    </xf>
    <xf numFmtId="165" fontId="0" fillId="0" borderId="0" xfId="0" applyNumberFormat="1" applyAlignment="1">
      <alignment horizontal="center" vertical="center" wrapText="1"/>
    </xf>
    <xf numFmtId="165" fontId="4" fillId="4" borderId="11" xfId="0" applyNumberFormat="1" applyFont="1" applyFill="1" applyBorder="1" applyAlignment="1">
      <alignment horizontal="center" vertical="center" wrapText="1"/>
    </xf>
    <xf numFmtId="0" fontId="4" fillId="0" borderId="29" xfId="0" applyNumberFormat="1" applyFont="1" applyBorder="1" applyAlignment="1">
      <alignment horizontal="center" vertical="center" wrapText="1"/>
    </xf>
    <xf numFmtId="0" fontId="4" fillId="4" borderId="29" xfId="0" applyNumberFormat="1" applyFont="1" applyFill="1" applyBorder="1" applyAlignment="1">
      <alignment horizontal="center" vertical="center" wrapText="1"/>
    </xf>
    <xf numFmtId="0" fontId="4" fillId="4" borderId="18" xfId="0" applyNumberFormat="1" applyFont="1" applyFill="1" applyBorder="1" applyAlignment="1">
      <alignment horizontal="center" vertical="center" wrapText="1"/>
    </xf>
    <xf numFmtId="1" fontId="4" fillId="0" borderId="30" xfId="0" applyNumberFormat="1" applyFont="1" applyBorder="1" applyAlignment="1">
      <alignment horizontal="center" vertical="center"/>
    </xf>
    <xf numFmtId="1" fontId="4" fillId="0" borderId="0" xfId="0" applyNumberFormat="1" applyFont="1" applyAlignment="1">
      <alignment horizontal="center" vertical="center"/>
    </xf>
    <xf numFmtId="164" fontId="4" fillId="4" borderId="30" xfId="0" applyNumberFormat="1" applyFont="1" applyFill="1" applyBorder="1" applyAlignment="1">
      <alignment horizontal="center" vertical="center"/>
    </xf>
    <xf numFmtId="165" fontId="8" fillId="4" borderId="30" xfId="0" quotePrefix="1" applyNumberFormat="1" applyFont="1" applyFill="1" applyBorder="1" applyAlignment="1">
      <alignment horizontal="center" vertical="center"/>
    </xf>
    <xf numFmtId="1" fontId="9" fillId="4" borderId="28" xfId="0" quotePrefix="1" applyNumberFormat="1" applyFont="1" applyFill="1" applyBorder="1" applyAlignment="1">
      <alignment horizontal="center" vertical="center"/>
    </xf>
    <xf numFmtId="1" fontId="4" fillId="4" borderId="30" xfId="0" applyNumberFormat="1" applyFont="1" applyFill="1" applyBorder="1" applyAlignment="1">
      <alignment horizontal="center" vertical="center"/>
    </xf>
    <xf numFmtId="1" fontId="4" fillId="0" borderId="12" xfId="0" applyNumberFormat="1" applyFont="1" applyBorder="1" applyAlignment="1">
      <alignment horizontal="center" vertical="center"/>
    </xf>
    <xf numFmtId="0" fontId="0" fillId="4" borderId="13" xfId="0" applyFont="1" applyFill="1" applyBorder="1" applyAlignment="1">
      <alignment horizontal="center" vertical="center"/>
    </xf>
    <xf numFmtId="1" fontId="4" fillId="3" borderId="42" xfId="0" applyNumberFormat="1" applyFont="1" applyFill="1" applyBorder="1" applyAlignment="1">
      <alignment horizontal="center" vertical="center" wrapText="1"/>
    </xf>
    <xf numFmtId="165" fontId="4" fillId="3" borderId="41" xfId="0" applyNumberFormat="1" applyFont="1" applyFill="1" applyBorder="1" applyAlignment="1">
      <alignment horizontal="center" vertical="center" wrapText="1"/>
    </xf>
    <xf numFmtId="165" fontId="4" fillId="4" borderId="29" xfId="0" applyNumberFormat="1" applyFont="1" applyFill="1" applyBorder="1" applyAlignment="1">
      <alignment horizontal="center" vertical="center" wrapText="1"/>
    </xf>
    <xf numFmtId="165" fontId="4" fillId="3" borderId="22" xfId="0" applyNumberFormat="1" applyFont="1" applyFill="1" applyBorder="1" applyAlignment="1">
      <alignment horizontal="center" vertical="center" wrapText="1"/>
    </xf>
    <xf numFmtId="0" fontId="4" fillId="4" borderId="18" xfId="0" applyNumberFormat="1" applyFont="1" applyFill="1" applyBorder="1" applyAlignment="1">
      <alignment horizontal="center" vertical="center"/>
    </xf>
    <xf numFmtId="0" fontId="4" fillId="4" borderId="19" xfId="0" applyNumberFormat="1" applyFont="1" applyFill="1" applyBorder="1" applyAlignment="1">
      <alignment horizontal="left" vertical="center"/>
    </xf>
    <xf numFmtId="165" fontId="4" fillId="4" borderId="29" xfId="0" applyNumberFormat="1" applyFont="1" applyFill="1" applyBorder="1" applyAlignment="1">
      <alignment horizontal="center" vertical="center"/>
    </xf>
    <xf numFmtId="165" fontId="4" fillId="4" borderId="20" xfId="0" applyNumberFormat="1" applyFont="1" applyFill="1" applyBorder="1" applyAlignment="1">
      <alignment horizontal="center" vertical="center"/>
    </xf>
    <xf numFmtId="165" fontId="4" fillId="4" borderId="28" xfId="0" applyNumberFormat="1" applyFont="1" applyFill="1" applyBorder="1" applyAlignment="1">
      <alignment horizontal="center" vertical="center" wrapText="1"/>
    </xf>
    <xf numFmtId="164" fontId="4" fillId="4" borderId="13" xfId="0" applyNumberFormat="1" applyFont="1" applyFill="1" applyBorder="1" applyAlignment="1">
      <alignment horizontal="center" vertical="center" wrapText="1"/>
    </xf>
    <xf numFmtId="1" fontId="4" fillId="3" borderId="22" xfId="0" applyNumberFormat="1" applyFont="1" applyFill="1" applyBorder="1" applyAlignment="1">
      <alignment horizontal="center" vertical="center" wrapText="1"/>
    </xf>
    <xf numFmtId="1" fontId="4" fillId="0" borderId="0" xfId="0" applyNumberFormat="1" applyFont="1" applyAlignment="1">
      <alignment horizontal="center" vertical="center" wrapText="1"/>
    </xf>
    <xf numFmtId="1" fontId="4" fillId="4" borderId="29" xfId="0" applyNumberFormat="1" applyFont="1" applyFill="1" applyBorder="1" applyAlignment="1">
      <alignment horizontal="center" vertical="center" wrapText="1"/>
    </xf>
    <xf numFmtId="1" fontId="4" fillId="4" borderId="28" xfId="0" applyNumberFormat="1" applyFont="1" applyFill="1" applyBorder="1" applyAlignment="1">
      <alignment horizontal="center" vertical="center"/>
    </xf>
    <xf numFmtId="164" fontId="4" fillId="4" borderId="15" xfId="0" applyNumberFormat="1" applyFont="1" applyFill="1" applyBorder="1" applyAlignment="1">
      <alignment horizontal="center" vertical="center"/>
    </xf>
    <xf numFmtId="165" fontId="4" fillId="4" borderId="13" xfId="0" applyNumberFormat="1" applyFont="1" applyFill="1" applyBorder="1" applyAlignment="1">
      <alignment horizontal="center" vertical="center"/>
    </xf>
    <xf numFmtId="165" fontId="8" fillId="4" borderId="16" xfId="0" quotePrefix="1" applyNumberFormat="1" applyFont="1" applyFill="1" applyBorder="1" applyAlignment="1">
      <alignment horizontal="center" vertical="center"/>
    </xf>
    <xf numFmtId="165" fontId="8" fillId="4" borderId="14" xfId="0" quotePrefix="1" applyNumberFormat="1" applyFont="1" applyFill="1" applyBorder="1" applyAlignment="1">
      <alignment horizontal="center" vertical="center"/>
    </xf>
    <xf numFmtId="1" fontId="9" fillId="4" borderId="26" xfId="0" quotePrefix="1" applyNumberFormat="1" applyFont="1" applyFill="1" applyBorder="1" applyAlignment="1">
      <alignment horizontal="center" vertical="center"/>
    </xf>
    <xf numFmtId="165" fontId="4" fillId="4" borderId="15" xfId="0" applyNumberFormat="1" applyFont="1" applyFill="1" applyBorder="1" applyAlignment="1">
      <alignment horizontal="center" vertical="center"/>
    </xf>
    <xf numFmtId="0" fontId="4" fillId="4" borderId="16" xfId="0" applyNumberFormat="1" applyFont="1" applyFill="1" applyBorder="1" applyAlignment="1">
      <alignment horizontal="center" vertical="center" wrapText="1"/>
    </xf>
    <xf numFmtId="1" fontId="4" fillId="4" borderId="44" xfId="0" applyNumberFormat="1" applyFont="1" applyFill="1" applyBorder="1" applyAlignment="1">
      <alignment horizontal="center" vertical="center" wrapText="1"/>
    </xf>
    <xf numFmtId="0" fontId="4" fillId="4" borderId="44" xfId="0" applyNumberFormat="1" applyFont="1" applyFill="1" applyBorder="1" applyAlignment="1">
      <alignment horizontal="center" vertical="center" wrapText="1"/>
    </xf>
    <xf numFmtId="1" fontId="4" fillId="4" borderId="14" xfId="0" applyNumberFormat="1" applyFont="1" applyFill="1" applyBorder="1" applyAlignment="1">
      <alignment horizontal="center" vertical="center"/>
    </xf>
    <xf numFmtId="164" fontId="4" fillId="4" borderId="17" xfId="0" applyNumberFormat="1" applyFont="1" applyFill="1" applyBorder="1" applyAlignment="1">
      <alignment horizontal="center" vertical="center" wrapText="1"/>
    </xf>
    <xf numFmtId="164" fontId="4" fillId="4" borderId="20" xfId="0" applyNumberFormat="1" applyFont="1" applyFill="1" applyBorder="1" applyAlignment="1">
      <alignment horizontal="center" vertical="center"/>
    </xf>
    <xf numFmtId="165" fontId="8" fillId="4" borderId="29" xfId="0" quotePrefix="1" applyNumberFormat="1" applyFont="1" applyFill="1" applyBorder="1" applyAlignment="1">
      <alignment horizontal="center" vertical="center"/>
    </xf>
    <xf numFmtId="1" fontId="9" fillId="4" borderId="35" xfId="0" quotePrefix="1" applyNumberFormat="1" applyFont="1" applyFill="1" applyBorder="1" applyAlignment="1">
      <alignment horizontal="center" vertical="center"/>
    </xf>
    <xf numFmtId="165" fontId="6" fillId="4" borderId="20" xfId="0" applyNumberFormat="1" applyFont="1" applyFill="1" applyBorder="1" applyAlignment="1">
      <alignment horizontal="center" vertical="center" wrapText="1"/>
    </xf>
    <xf numFmtId="0" fontId="0" fillId="4" borderId="17" xfId="0" applyFont="1" applyFill="1" applyBorder="1" applyAlignment="1">
      <alignment horizontal="center" vertical="center"/>
    </xf>
    <xf numFmtId="165" fontId="4" fillId="4" borderId="17" xfId="0" applyNumberFormat="1" applyFont="1" applyFill="1" applyBorder="1" applyAlignment="1">
      <alignment horizontal="center" vertical="center"/>
    </xf>
    <xf numFmtId="165" fontId="4" fillId="4" borderId="18" xfId="0" applyNumberFormat="1" applyFont="1" applyFill="1" applyBorder="1" applyAlignment="1">
      <alignment horizontal="center" vertical="center"/>
    </xf>
    <xf numFmtId="165" fontId="4" fillId="4" borderId="19" xfId="0" applyNumberFormat="1" applyFont="1" applyFill="1" applyBorder="1" applyAlignment="1">
      <alignment horizontal="center" vertical="center"/>
    </xf>
    <xf numFmtId="1" fontId="4" fillId="4" borderId="18" xfId="0" applyNumberFormat="1" applyFont="1" applyFill="1" applyBorder="1" applyAlignment="1">
      <alignment horizontal="center" vertical="center" wrapText="1"/>
    </xf>
    <xf numFmtId="164" fontId="4" fillId="4" borderId="14" xfId="0" applyNumberFormat="1" applyFont="1" applyFill="1" applyBorder="1" applyAlignment="1">
      <alignment horizontal="center" vertical="center"/>
    </xf>
    <xf numFmtId="165" fontId="4" fillId="4" borderId="16" xfId="0" applyNumberFormat="1" applyFont="1" applyFill="1" applyBorder="1" applyAlignment="1">
      <alignment horizontal="center" vertical="center"/>
    </xf>
    <xf numFmtId="165" fontId="4" fillId="4" borderId="14" xfId="0" applyNumberFormat="1" applyFont="1" applyFill="1" applyBorder="1" applyAlignment="1">
      <alignment horizontal="center" vertical="center"/>
    </xf>
    <xf numFmtId="1" fontId="4" fillId="4" borderId="46" xfId="0" applyNumberFormat="1" applyFont="1" applyFill="1" applyBorder="1" applyAlignment="1">
      <alignment horizontal="center" vertical="center"/>
    </xf>
    <xf numFmtId="1" fontId="4" fillId="4" borderId="34" xfId="0" applyNumberFormat="1" applyFont="1" applyFill="1" applyBorder="1" applyAlignment="1">
      <alignment horizontal="center" vertical="center"/>
    </xf>
    <xf numFmtId="1" fontId="4" fillId="4" borderId="16" xfId="0" applyNumberFormat="1" applyFont="1" applyFill="1" applyBorder="1" applyAlignment="1">
      <alignment horizontal="center" vertical="center" wrapText="1"/>
    </xf>
    <xf numFmtId="164" fontId="4" fillId="4" borderId="19" xfId="0" applyNumberFormat="1" applyFont="1" applyFill="1" applyBorder="1" applyAlignment="1">
      <alignment horizontal="center" vertical="center"/>
    </xf>
    <xf numFmtId="165" fontId="4" fillId="4" borderId="26" xfId="0" applyNumberFormat="1" applyFont="1" applyFill="1" applyBorder="1" applyAlignment="1">
      <alignment horizontal="center" vertical="center" wrapText="1"/>
    </xf>
    <xf numFmtId="0" fontId="0" fillId="4" borderId="17" xfId="0" applyFill="1" applyBorder="1" applyAlignment="1">
      <alignment horizontal="center" vertical="center"/>
    </xf>
    <xf numFmtId="0" fontId="0" fillId="4" borderId="20"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35" xfId="0" applyFill="1" applyBorder="1" applyAlignment="1">
      <alignment horizontal="center" vertical="center"/>
    </xf>
    <xf numFmtId="1" fontId="4" fillId="4" borderId="17" xfId="0" applyNumberFormat="1" applyFont="1" applyFill="1" applyBorder="1" applyAlignment="1">
      <alignment horizontal="center" vertical="center"/>
    </xf>
    <xf numFmtId="1" fontId="4" fillId="4" borderId="14" xfId="0" applyNumberFormat="1" applyFont="1" applyFill="1" applyBorder="1" applyAlignment="1">
      <alignment horizontal="center" vertical="center" wrapText="1"/>
    </xf>
    <xf numFmtId="1" fontId="4" fillId="4" borderId="30" xfId="0" applyNumberFormat="1" applyFont="1" applyFill="1" applyBorder="1" applyAlignment="1">
      <alignment horizontal="center" vertical="center" wrapText="1"/>
    </xf>
    <xf numFmtId="0" fontId="0" fillId="5" borderId="13" xfId="0" applyFont="1" applyFill="1" applyBorder="1" applyAlignment="1">
      <alignment horizontal="center" vertical="center"/>
    </xf>
    <xf numFmtId="0" fontId="4" fillId="5" borderId="16" xfId="0" applyNumberFormat="1" applyFont="1" applyFill="1" applyBorder="1" applyAlignment="1">
      <alignment horizontal="center" vertical="center"/>
    </xf>
    <xf numFmtId="0" fontId="4" fillId="5" borderId="14" xfId="0" applyNumberFormat="1" applyFont="1" applyFill="1" applyBorder="1" applyAlignment="1">
      <alignment vertical="center"/>
    </xf>
    <xf numFmtId="164" fontId="4" fillId="5" borderId="32" xfId="0" applyNumberFormat="1" applyFont="1" applyFill="1" applyBorder="1" applyAlignment="1">
      <alignment horizontal="center" vertical="center"/>
    </xf>
    <xf numFmtId="165" fontId="4" fillId="5" borderId="28" xfId="0" applyNumberFormat="1" applyFont="1" applyFill="1" applyBorder="1" applyAlignment="1">
      <alignment horizontal="center" vertical="center"/>
    </xf>
    <xf numFmtId="165" fontId="4" fillId="5" borderId="32" xfId="0" applyNumberFormat="1" applyFont="1" applyFill="1" applyBorder="1" applyAlignment="1">
      <alignment horizontal="center" vertical="center"/>
    </xf>
    <xf numFmtId="165" fontId="4" fillId="5" borderId="13" xfId="0" applyNumberFormat="1" applyFont="1" applyFill="1" applyBorder="1" applyAlignment="1">
      <alignment horizontal="center" vertical="center" wrapText="1"/>
    </xf>
    <xf numFmtId="165" fontId="4" fillId="5" borderId="16" xfId="0" applyNumberFormat="1" applyFont="1" applyFill="1" applyBorder="1" applyAlignment="1">
      <alignment horizontal="center" vertical="center" wrapText="1"/>
    </xf>
    <xf numFmtId="1" fontId="4" fillId="5" borderId="14" xfId="0" applyNumberFormat="1" applyFont="1" applyFill="1" applyBorder="1" applyAlignment="1">
      <alignment horizontal="center" vertical="center"/>
    </xf>
    <xf numFmtId="0" fontId="0" fillId="5" borderId="28" xfId="0" applyFont="1" applyFill="1" applyBorder="1" applyAlignment="1">
      <alignment horizontal="center" vertical="center"/>
    </xf>
    <xf numFmtId="0" fontId="4" fillId="5" borderId="29" xfId="0" applyNumberFormat="1" applyFont="1" applyFill="1" applyBorder="1" applyAlignment="1">
      <alignment horizontal="center" vertical="center"/>
    </xf>
    <xf numFmtId="0" fontId="4" fillId="5" borderId="30" xfId="0" applyNumberFormat="1" applyFont="1" applyFill="1" applyBorder="1" applyAlignment="1">
      <alignment vertical="center"/>
    </xf>
    <xf numFmtId="165" fontId="4" fillId="5" borderId="28" xfId="0" applyNumberFormat="1" applyFont="1" applyFill="1" applyBorder="1" applyAlignment="1">
      <alignment horizontal="center" vertical="center" wrapText="1"/>
    </xf>
    <xf numFmtId="165" fontId="4" fillId="5" borderId="29" xfId="0" applyNumberFormat="1" applyFont="1" applyFill="1" applyBorder="1" applyAlignment="1">
      <alignment horizontal="center" vertical="center" wrapText="1"/>
    </xf>
    <xf numFmtId="1" fontId="4" fillId="5" borderId="30" xfId="0" applyNumberFormat="1" applyFont="1" applyFill="1" applyBorder="1" applyAlignment="1">
      <alignment horizontal="center" vertical="center"/>
    </xf>
    <xf numFmtId="0" fontId="4" fillId="5" borderId="29" xfId="0" applyNumberFormat="1" applyFont="1" applyFill="1" applyBorder="1" applyAlignment="1">
      <alignment horizontal="center" vertical="center" wrapText="1"/>
    </xf>
    <xf numFmtId="0" fontId="0" fillId="5" borderId="21" xfId="0" applyFont="1" applyFill="1" applyBorder="1" applyAlignment="1">
      <alignment horizontal="center" vertical="center"/>
    </xf>
    <xf numFmtId="0" fontId="4" fillId="5" borderId="22" xfId="0" applyNumberFormat="1" applyFont="1" applyFill="1" applyBorder="1" applyAlignment="1">
      <alignment horizontal="center" vertical="center"/>
    </xf>
    <xf numFmtId="0" fontId="4" fillId="5" borderId="23" xfId="0" applyNumberFormat="1" applyFont="1" applyFill="1" applyBorder="1" applyAlignment="1">
      <alignment vertical="center"/>
    </xf>
    <xf numFmtId="165" fontId="4" fillId="5" borderId="21" xfId="0" applyNumberFormat="1" applyFont="1" applyFill="1" applyBorder="1" applyAlignment="1">
      <alignment horizontal="center" vertical="center"/>
    </xf>
    <xf numFmtId="165" fontId="4" fillId="5" borderId="22" xfId="0" applyNumberFormat="1" applyFont="1" applyFill="1" applyBorder="1" applyAlignment="1">
      <alignment horizontal="center" vertical="center"/>
    </xf>
    <xf numFmtId="165" fontId="4" fillId="5" borderId="23" xfId="0" applyNumberFormat="1" applyFont="1" applyFill="1" applyBorder="1" applyAlignment="1">
      <alignment horizontal="center" vertical="center"/>
    </xf>
    <xf numFmtId="1" fontId="4" fillId="0" borderId="30" xfId="0" applyNumberFormat="1" applyFont="1" applyBorder="1" applyAlignment="1">
      <alignment horizontal="center" vertical="center" wrapText="1"/>
    </xf>
    <xf numFmtId="0" fontId="4" fillId="4" borderId="30" xfId="0" applyNumberFormat="1" applyFont="1" applyFill="1" applyBorder="1" applyAlignment="1">
      <alignment vertical="center" wrapText="1"/>
    </xf>
    <xf numFmtId="164" fontId="4" fillId="5" borderId="28" xfId="0" applyNumberFormat="1" applyFont="1" applyFill="1" applyBorder="1" applyAlignment="1">
      <alignment horizontal="center" vertical="center" wrapText="1"/>
    </xf>
    <xf numFmtId="165" fontId="8" fillId="5" borderId="29" xfId="0" quotePrefix="1" applyNumberFormat="1" applyFont="1" applyFill="1" applyBorder="1" applyAlignment="1">
      <alignment horizontal="center" vertical="center"/>
    </xf>
    <xf numFmtId="165" fontId="8" fillId="5" borderId="30" xfId="0" quotePrefix="1" applyNumberFormat="1" applyFont="1" applyFill="1" applyBorder="1" applyAlignment="1">
      <alignment horizontal="center" vertical="center"/>
    </xf>
    <xf numFmtId="1" fontId="9" fillId="5" borderId="31" xfId="0" quotePrefix="1" applyNumberFormat="1" applyFont="1" applyFill="1" applyBorder="1" applyAlignment="1">
      <alignment horizontal="center" vertical="center"/>
    </xf>
    <xf numFmtId="0" fontId="4" fillId="5" borderId="30" xfId="0" applyNumberFormat="1" applyFont="1" applyFill="1" applyBorder="1" applyAlignment="1">
      <alignment horizontal="left" vertical="center"/>
    </xf>
    <xf numFmtId="0" fontId="0" fillId="5" borderId="28" xfId="0" applyFill="1" applyBorder="1" applyAlignment="1">
      <alignment horizontal="center" vertical="center"/>
    </xf>
    <xf numFmtId="0" fontId="0" fillId="5" borderId="32" xfId="0" applyFill="1" applyBorder="1" applyAlignment="1">
      <alignment horizontal="center" vertic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5" borderId="31" xfId="0" applyFill="1" applyBorder="1" applyAlignment="1">
      <alignment horizontal="center" vertical="center"/>
    </xf>
    <xf numFmtId="165" fontId="4" fillId="5" borderId="21" xfId="0" applyNumberFormat="1" applyFont="1" applyFill="1" applyBorder="1" applyAlignment="1">
      <alignment horizontal="center" vertical="center" wrapText="1"/>
    </xf>
    <xf numFmtId="165" fontId="4" fillId="5" borderId="22" xfId="0" applyNumberFormat="1" applyFont="1" applyFill="1" applyBorder="1" applyAlignment="1">
      <alignment horizontal="center" vertical="center" wrapText="1"/>
    </xf>
    <xf numFmtId="0" fontId="4" fillId="5" borderId="22" xfId="0" applyNumberFormat="1" applyFont="1" applyFill="1" applyBorder="1" applyAlignment="1">
      <alignment horizontal="center" vertical="center" wrapText="1"/>
    </xf>
    <xf numFmtId="1" fontId="4" fillId="5" borderId="23" xfId="0" applyNumberFormat="1" applyFont="1" applyFill="1" applyBorder="1" applyAlignment="1">
      <alignment horizontal="center" vertical="center"/>
    </xf>
    <xf numFmtId="1" fontId="4" fillId="5" borderId="23" xfId="0" applyNumberFormat="1" applyFont="1" applyFill="1" applyBorder="1" applyAlignment="1">
      <alignment horizontal="center" vertical="center" wrapText="1"/>
    </xf>
    <xf numFmtId="0" fontId="10" fillId="0" borderId="0" xfId="0" applyFont="1" applyAlignment="1">
      <alignment horizontal="center" vertical="center"/>
    </xf>
    <xf numFmtId="1" fontId="4" fillId="4" borderId="19" xfId="0" applyNumberFormat="1" applyFont="1" applyFill="1" applyBorder="1" applyAlignment="1">
      <alignment horizontal="center" vertical="center" wrapText="1"/>
    </xf>
    <xf numFmtId="0" fontId="4" fillId="5" borderId="14" xfId="0" applyNumberFormat="1" applyFont="1" applyFill="1" applyBorder="1" applyAlignment="1">
      <alignment horizontal="left" vertical="center"/>
    </xf>
    <xf numFmtId="0" fontId="0" fillId="5" borderId="13"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0" fillId="5" borderId="14" xfId="0" applyFill="1" applyBorder="1" applyAlignment="1">
      <alignment horizontal="center" vertical="center"/>
    </xf>
    <xf numFmtId="0" fontId="0" fillId="5" borderId="26" xfId="0" applyFill="1" applyBorder="1" applyAlignment="1">
      <alignment horizontal="center" vertical="center"/>
    </xf>
    <xf numFmtId="0" fontId="4" fillId="5" borderId="16" xfId="0" applyNumberFormat="1" applyFont="1" applyFill="1" applyBorder="1" applyAlignment="1">
      <alignment horizontal="center" vertical="center" wrapText="1"/>
    </xf>
    <xf numFmtId="1" fontId="4" fillId="5" borderId="16" xfId="0" applyNumberFormat="1" applyFont="1" applyFill="1" applyBorder="1" applyAlignment="1">
      <alignment horizontal="center" vertical="center" wrapText="1"/>
    </xf>
    <xf numFmtId="1" fontId="4" fillId="5" borderId="29" xfId="0" applyNumberFormat="1" applyFont="1" applyFill="1" applyBorder="1" applyAlignment="1">
      <alignment horizontal="center" vertical="center" wrapText="1"/>
    </xf>
    <xf numFmtId="0" fontId="4" fillId="5" borderId="23" xfId="0" applyNumberFormat="1" applyFont="1" applyFill="1" applyBorder="1" applyAlignment="1">
      <alignment horizontal="left" vertical="center"/>
    </xf>
    <xf numFmtId="0" fontId="0" fillId="5" borderId="21" xfId="0" applyFill="1" applyBorder="1" applyAlignment="1">
      <alignment horizontal="center" vertical="center"/>
    </xf>
    <xf numFmtId="0" fontId="0" fillId="5" borderId="41"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42" xfId="0" applyFill="1" applyBorder="1" applyAlignment="1">
      <alignment horizontal="center" vertical="center"/>
    </xf>
    <xf numFmtId="1" fontId="4" fillId="5" borderId="22" xfId="0" applyNumberFormat="1" applyFont="1" applyFill="1" applyBorder="1" applyAlignment="1">
      <alignment horizontal="center" vertical="center" wrapText="1"/>
    </xf>
    <xf numFmtId="0" fontId="13" fillId="4" borderId="0" xfId="0" applyFont="1" applyFill="1" applyBorder="1" applyAlignment="1">
      <alignment horizontal="center" vertical="center" wrapText="1"/>
    </xf>
    <xf numFmtId="0" fontId="14" fillId="0" borderId="0" xfId="0" applyFont="1" applyAlignment="1">
      <alignment horizontal="center" vertical="center"/>
    </xf>
    <xf numFmtId="0" fontId="10" fillId="4" borderId="0" xfId="0" applyFont="1" applyFill="1" applyAlignment="1">
      <alignment horizontal="center" vertical="center"/>
    </xf>
    <xf numFmtId="165" fontId="10"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1" fontId="10" fillId="0" borderId="0" xfId="0" applyNumberFormat="1" applyFont="1" applyAlignment="1">
      <alignment horizontal="center" vertical="center" wrapText="1"/>
    </xf>
    <xf numFmtId="1" fontId="10" fillId="0" borderId="0" xfId="0" applyNumberFormat="1" applyFont="1" applyAlignment="1">
      <alignment horizontal="center" vertical="center"/>
    </xf>
    <xf numFmtId="1" fontId="4" fillId="4" borderId="19" xfId="0" applyNumberFormat="1" applyFont="1" applyFill="1" applyBorder="1" applyAlignment="1">
      <alignment horizontal="center" vertical="center"/>
    </xf>
    <xf numFmtId="165" fontId="4" fillId="5" borderId="16" xfId="0" applyNumberFormat="1" applyFont="1" applyFill="1" applyBorder="1" applyAlignment="1">
      <alignment horizontal="center" vertical="center"/>
    </xf>
    <xf numFmtId="164" fontId="4" fillId="5" borderId="13" xfId="0" applyNumberFormat="1" applyFont="1" applyFill="1" applyBorder="1" applyAlignment="1">
      <alignment horizontal="center" vertical="center" wrapText="1"/>
    </xf>
    <xf numFmtId="164" fontId="4" fillId="5" borderId="14" xfId="0" applyNumberFormat="1" applyFont="1" applyFill="1" applyBorder="1" applyAlignment="1">
      <alignment horizontal="center" vertical="center"/>
    </xf>
    <xf numFmtId="164" fontId="4" fillId="5" borderId="21" xfId="0" applyNumberFormat="1" applyFont="1" applyFill="1" applyBorder="1" applyAlignment="1">
      <alignment horizontal="center" vertical="center" wrapText="1"/>
    </xf>
    <xf numFmtId="164" fontId="4" fillId="5" borderId="23" xfId="0" applyNumberFormat="1" applyFont="1" applyFill="1" applyBorder="1" applyAlignment="1">
      <alignment horizontal="center" vertical="center"/>
    </xf>
    <xf numFmtId="165" fontId="4" fillId="5" borderId="13" xfId="0" applyNumberFormat="1" applyFont="1" applyFill="1" applyBorder="1" applyAlignment="1">
      <alignment horizontal="center" vertical="center"/>
    </xf>
    <xf numFmtId="165" fontId="4" fillId="5" borderId="14" xfId="0" applyNumberFormat="1" applyFont="1" applyFill="1" applyBorder="1" applyAlignment="1">
      <alignment horizontal="center" vertical="center"/>
    </xf>
    <xf numFmtId="1" fontId="4" fillId="5" borderId="13" xfId="0" applyNumberFormat="1" applyFont="1" applyFill="1" applyBorder="1" applyAlignment="1">
      <alignment horizontal="center" vertical="center"/>
    </xf>
    <xf numFmtId="1" fontId="4" fillId="5" borderId="21" xfId="0" applyNumberFormat="1" applyFont="1" applyFill="1" applyBorder="1" applyAlignment="1">
      <alignment horizontal="center" vertical="center"/>
    </xf>
    <xf numFmtId="0" fontId="4" fillId="4" borderId="18" xfId="0" applyNumberFormat="1" applyFont="1" applyFill="1" applyBorder="1" applyAlignment="1">
      <alignment horizontal="center" vertical="center"/>
    </xf>
    <xf numFmtId="165" fontId="4" fillId="4" borderId="29" xfId="0" applyNumberFormat="1" applyFont="1" applyFill="1" applyBorder="1" applyAlignment="1">
      <alignment horizontal="center" vertical="center" wrapText="1"/>
    </xf>
    <xf numFmtId="1" fontId="4" fillId="0" borderId="32" xfId="0" applyNumberFormat="1" applyFont="1" applyBorder="1" applyAlignment="1">
      <alignment horizontal="center" vertical="center"/>
    </xf>
    <xf numFmtId="1" fontId="4" fillId="0" borderId="32" xfId="0" applyNumberFormat="1" applyFont="1" applyBorder="1" applyAlignment="1">
      <alignment horizontal="center" vertical="center" wrapText="1"/>
    </xf>
    <xf numFmtId="0" fontId="4" fillId="4" borderId="11" xfId="0" applyNumberFormat="1" applyFont="1" applyFill="1" applyBorder="1" applyAlignment="1">
      <alignment horizontal="center" vertical="center" wrapText="1"/>
    </xf>
    <xf numFmtId="1" fontId="4" fillId="0" borderId="37" xfId="0" applyNumberFormat="1" applyFont="1" applyBorder="1" applyAlignment="1">
      <alignment horizontal="center" vertical="center"/>
    </xf>
    <xf numFmtId="0" fontId="4" fillId="4" borderId="50" xfId="0" applyNumberFormat="1" applyFont="1" applyFill="1" applyBorder="1" applyAlignment="1">
      <alignment horizontal="center" vertical="center" wrapText="1"/>
    </xf>
    <xf numFmtId="165" fontId="9" fillId="4" borderId="29" xfId="0" applyNumberFormat="1" applyFont="1" applyFill="1" applyBorder="1" applyAlignment="1">
      <alignment horizontal="center" vertical="center" wrapText="1"/>
    </xf>
    <xf numFmtId="165" fontId="4" fillId="4" borderId="29" xfId="0" applyNumberFormat="1" applyFont="1" applyFill="1" applyBorder="1" applyAlignment="1">
      <alignment vertical="center" wrapText="1"/>
    </xf>
    <xf numFmtId="164" fontId="9" fillId="0" borderId="13" xfId="0" applyNumberFormat="1" applyFont="1" applyBorder="1" applyAlignment="1">
      <alignment horizontal="center" vertical="center"/>
    </xf>
    <xf numFmtId="164" fontId="4" fillId="0" borderId="28" xfId="0" applyNumberFormat="1" applyFont="1" applyBorder="1" applyAlignment="1">
      <alignment horizontal="center" vertical="center"/>
    </xf>
    <xf numFmtId="0" fontId="4" fillId="0" borderId="28" xfId="0" applyFont="1" applyBorder="1" applyAlignment="1">
      <alignment horizontal="center" vertical="center"/>
    </xf>
    <xf numFmtId="164" fontId="4" fillId="0" borderId="10" xfId="0" applyNumberFormat="1" applyFont="1" applyBorder="1" applyAlignment="1">
      <alignment horizontal="center" vertical="center"/>
    </xf>
    <xf numFmtId="0" fontId="4" fillId="0" borderId="0" xfId="0" applyFont="1" applyAlignment="1">
      <alignment horizontal="center" vertical="center"/>
    </xf>
    <xf numFmtId="1" fontId="4" fillId="0" borderId="53" xfId="0" applyNumberFormat="1" applyFont="1" applyBorder="1" applyAlignment="1">
      <alignment horizontal="center" vertical="center"/>
    </xf>
    <xf numFmtId="1" fontId="9" fillId="0" borderId="14" xfId="0" applyNumberFormat="1" applyFont="1" applyBorder="1" applyAlignment="1">
      <alignment horizontal="center" vertical="center"/>
    </xf>
    <xf numFmtId="164" fontId="9" fillId="0" borderId="28" xfId="0" applyNumberFormat="1" applyFont="1" applyBorder="1" applyAlignment="1">
      <alignment horizontal="center" vertical="center"/>
    </xf>
    <xf numFmtId="1" fontId="9" fillId="0" borderId="30" xfId="0" applyNumberFormat="1" applyFont="1" applyBorder="1" applyAlignment="1">
      <alignment horizontal="center" vertical="center" wrapText="1"/>
    </xf>
    <xf numFmtId="165" fontId="6" fillId="4" borderId="29" xfId="0" applyNumberFormat="1" applyFont="1" applyFill="1" applyBorder="1" applyAlignment="1">
      <alignment horizontal="center" vertical="center" wrapText="1"/>
    </xf>
    <xf numFmtId="164" fontId="4" fillId="0" borderId="38" xfId="0" applyNumberFormat="1" applyFont="1" applyBorder="1" applyAlignment="1">
      <alignment horizontal="center" vertical="center" wrapText="1"/>
    </xf>
    <xf numFmtId="164" fontId="4" fillId="0" borderId="33" xfId="0" applyNumberFormat="1" applyFont="1" applyBorder="1" applyAlignment="1">
      <alignment horizontal="center" vertical="center" wrapText="1"/>
    </xf>
    <xf numFmtId="164" fontId="4" fillId="4" borderId="33" xfId="0" applyNumberFormat="1" applyFont="1" applyFill="1" applyBorder="1" applyAlignment="1">
      <alignment horizontal="center" vertical="center" wrapText="1"/>
    </xf>
    <xf numFmtId="164" fontId="4" fillId="4" borderId="34" xfId="0" applyNumberFormat="1" applyFont="1" applyFill="1" applyBorder="1" applyAlignment="1">
      <alignment horizontal="center" vertical="center" wrapText="1"/>
    </xf>
    <xf numFmtId="164" fontId="11" fillId="0" borderId="28" xfId="0" applyNumberFormat="1" applyFont="1" applyBorder="1" applyAlignment="1">
      <alignment horizontal="center" vertical="center"/>
    </xf>
    <xf numFmtId="165" fontId="4" fillId="0" borderId="14" xfId="0" applyNumberFormat="1" applyFont="1" applyBorder="1" applyAlignment="1">
      <alignment horizontal="center" vertical="center"/>
    </xf>
    <xf numFmtId="164" fontId="3" fillId="3" borderId="47" xfId="0" applyNumberFormat="1" applyFont="1" applyFill="1" applyBorder="1" applyAlignment="1">
      <alignment horizontal="center" vertical="center"/>
    </xf>
    <xf numFmtId="166" fontId="4" fillId="0" borderId="29" xfId="0" applyNumberFormat="1" applyFont="1" applyBorder="1" applyAlignment="1">
      <alignment horizontal="center" vertical="center"/>
    </xf>
    <xf numFmtId="166" fontId="4" fillId="4" borderId="29" xfId="0" applyNumberFormat="1" applyFont="1" applyFill="1" applyBorder="1" applyAlignment="1">
      <alignment horizontal="center" vertical="center"/>
    </xf>
    <xf numFmtId="166" fontId="4" fillId="4" borderId="29" xfId="0" applyNumberFormat="1" applyFont="1" applyFill="1" applyBorder="1" applyAlignment="1">
      <alignment vertical="center"/>
    </xf>
    <xf numFmtId="166" fontId="0" fillId="0" borderId="0" xfId="0" applyNumberFormat="1" applyAlignment="1">
      <alignment horizontal="center" vertical="center"/>
    </xf>
    <xf numFmtId="166" fontId="9" fillId="4" borderId="28" xfId="0" applyNumberFormat="1" applyFont="1" applyFill="1" applyBorder="1" applyAlignment="1">
      <alignment horizontal="center" vertical="center" wrapText="1"/>
    </xf>
    <xf numFmtId="166" fontId="4" fillId="4" borderId="28" xfId="0" applyNumberFormat="1" applyFont="1" applyFill="1" applyBorder="1" applyAlignment="1">
      <alignment horizontal="center" vertical="center" wrapText="1"/>
    </xf>
    <xf numFmtId="166" fontId="4" fillId="4" borderId="28" xfId="0" applyNumberFormat="1" applyFont="1" applyFill="1" applyBorder="1" applyAlignment="1">
      <alignment vertical="center" wrapText="1"/>
    </xf>
    <xf numFmtId="166" fontId="0" fillId="0" borderId="0" xfId="0" applyNumberFormat="1" applyAlignment="1">
      <alignment horizontal="center" vertical="center" wrapText="1"/>
    </xf>
    <xf numFmtId="166" fontId="4" fillId="0" borderId="10" xfId="0" applyNumberFormat="1" applyFont="1" applyBorder="1" applyAlignment="1">
      <alignment horizontal="center" vertical="center"/>
    </xf>
    <xf numFmtId="166" fontId="4" fillId="0" borderId="28" xfId="0" applyNumberFormat="1" applyFont="1" applyBorder="1" applyAlignment="1">
      <alignment horizontal="center" vertical="center"/>
    </xf>
    <xf numFmtId="166" fontId="4" fillId="4" borderId="28" xfId="0" applyNumberFormat="1" applyFont="1" applyFill="1" applyBorder="1" applyAlignment="1">
      <alignment horizontal="center" vertical="center"/>
    </xf>
    <xf numFmtId="0" fontId="0" fillId="0" borderId="13" xfId="0" applyFont="1" applyBorder="1" applyAlignment="1">
      <alignment horizontal="center" vertical="center"/>
    </xf>
    <xf numFmtId="164" fontId="4" fillId="0" borderId="27" xfId="0" applyNumberFormat="1" applyFont="1" applyBorder="1" applyAlignment="1">
      <alignment horizontal="center" vertical="center" wrapText="1"/>
    </xf>
    <xf numFmtId="166" fontId="4" fillId="0" borderId="13" xfId="0" applyNumberFormat="1" applyFont="1" applyBorder="1" applyAlignment="1">
      <alignment horizontal="center" vertical="center"/>
    </xf>
    <xf numFmtId="166" fontId="4" fillId="0" borderId="16" xfId="0" applyNumberFormat="1" applyFont="1" applyBorder="1" applyAlignment="1">
      <alignment horizontal="center" vertical="center"/>
    </xf>
    <xf numFmtId="166" fontId="9" fillId="4" borderId="13" xfId="0" applyNumberFormat="1" applyFont="1" applyFill="1" applyBorder="1" applyAlignment="1">
      <alignment horizontal="center" vertical="center" wrapText="1"/>
    </xf>
    <xf numFmtId="165" fontId="9" fillId="4" borderId="16" xfId="1" applyNumberFormat="1" applyFont="1" applyFill="1" applyBorder="1" applyAlignment="1">
      <alignment horizontal="center" vertical="center" wrapText="1"/>
    </xf>
    <xf numFmtId="165" fontId="9" fillId="4" borderId="16" xfId="0" applyNumberFormat="1" applyFont="1" applyFill="1" applyBorder="1" applyAlignment="1">
      <alignment horizontal="center" vertical="center" wrapText="1"/>
    </xf>
    <xf numFmtId="1" fontId="9" fillId="0" borderId="45" xfId="0" applyNumberFormat="1" applyFont="1" applyBorder="1" applyAlignment="1">
      <alignment horizontal="center" vertical="center" wrapText="1"/>
    </xf>
    <xf numFmtId="166" fontId="4" fillId="4" borderId="10" xfId="0" applyNumberFormat="1" applyFont="1" applyFill="1" applyBorder="1" applyAlignment="1">
      <alignment horizontal="center" vertical="center" wrapText="1"/>
    </xf>
    <xf numFmtId="166" fontId="0" fillId="0" borderId="0" xfId="0" applyNumberFormat="1"/>
    <xf numFmtId="166" fontId="15" fillId="5" borderId="52" xfId="0" applyNumberFormat="1" applyFont="1" applyFill="1" applyBorder="1" applyAlignment="1">
      <alignment horizontal="center" vertical="center" wrapText="1"/>
    </xf>
    <xf numFmtId="164" fontId="0" fillId="0" borderId="33" xfId="0" applyNumberFormat="1" applyFont="1" applyBorder="1" applyAlignment="1">
      <alignment horizontal="center" vertical="center" wrapText="1"/>
    </xf>
    <xf numFmtId="0" fontId="4" fillId="4" borderId="12" xfId="0" applyNumberFormat="1" applyFont="1" applyFill="1" applyBorder="1" applyAlignment="1">
      <alignment vertical="center"/>
    </xf>
    <xf numFmtId="166" fontId="4" fillId="0" borderId="11" xfId="0" applyNumberFormat="1" applyFont="1" applyBorder="1" applyAlignment="1">
      <alignment horizontal="center" vertical="center"/>
    </xf>
    <xf numFmtId="165" fontId="4" fillId="0" borderId="12" xfId="0" applyNumberFormat="1" applyFont="1" applyBorder="1" applyAlignment="1">
      <alignment horizontal="center" vertical="center"/>
    </xf>
    <xf numFmtId="0" fontId="4" fillId="0" borderId="11" xfId="0" applyNumberFormat="1" applyFont="1" applyBorder="1" applyAlignment="1">
      <alignment horizontal="center" vertical="center" wrapText="1"/>
    </xf>
    <xf numFmtId="0" fontId="0" fillId="0" borderId="0" xfId="0" applyFont="1"/>
    <xf numFmtId="0" fontId="0" fillId="0" borderId="0" xfId="0" applyAlignment="1">
      <alignment wrapText="1"/>
    </xf>
    <xf numFmtId="0" fontId="17" fillId="0" borderId="0" xfId="0" applyFont="1" applyBorder="1" applyAlignment="1">
      <alignment horizontal="left" vertical="top"/>
    </xf>
    <xf numFmtId="0" fontId="0" fillId="0" borderId="0" xfId="0" applyFont="1" applyBorder="1" applyAlignment="1">
      <alignment horizontal="left" vertical="top"/>
    </xf>
    <xf numFmtId="166" fontId="16" fillId="0" borderId="0" xfId="0" applyNumberFormat="1" applyFont="1" applyBorder="1" applyAlignment="1">
      <alignment horizontal="center" vertical="top"/>
    </xf>
    <xf numFmtId="0" fontId="0" fillId="0" borderId="0" xfId="0" applyFont="1" applyBorder="1" applyAlignment="1">
      <alignment horizontal="left" vertical="top" wrapText="1"/>
    </xf>
    <xf numFmtId="0" fontId="0" fillId="0" borderId="0" xfId="0" applyFont="1" applyAlignment="1">
      <alignment wrapText="1"/>
    </xf>
    <xf numFmtId="0" fontId="4" fillId="4" borderId="18" xfId="0" applyNumberFormat="1" applyFont="1" applyFill="1" applyBorder="1" applyAlignment="1">
      <alignment horizontal="center" vertical="center"/>
    </xf>
    <xf numFmtId="0" fontId="4" fillId="4" borderId="11" xfId="0" applyNumberFormat="1" applyFont="1" applyFill="1" applyBorder="1" applyAlignment="1">
      <alignment horizontal="center" vertical="center"/>
    </xf>
    <xf numFmtId="166" fontId="3" fillId="0" borderId="22" xfId="0" applyNumberFormat="1" applyFont="1" applyBorder="1" applyAlignment="1">
      <alignment horizontal="center" vertical="center"/>
    </xf>
    <xf numFmtId="166" fontId="3" fillId="0" borderId="23"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28" xfId="0" applyFont="1" applyBorder="1" applyAlignment="1">
      <alignment horizontal="left" vertical="center"/>
    </xf>
    <xf numFmtId="0" fontId="4" fillId="0" borderId="28" xfId="0" applyFont="1" applyBorder="1" applyAlignment="1">
      <alignment horizontal="left" vertical="center" wrapText="1"/>
    </xf>
    <xf numFmtId="0" fontId="4" fillId="0" borderId="28" xfId="0" applyFont="1" applyFill="1" applyBorder="1" applyAlignment="1">
      <alignment horizontal="left" vertical="center" wrapText="1"/>
    </xf>
    <xf numFmtId="166" fontId="3" fillId="8" borderId="22" xfId="0" applyNumberFormat="1" applyFont="1" applyFill="1" applyBorder="1" applyAlignment="1">
      <alignment horizontal="center" vertical="center"/>
    </xf>
    <xf numFmtId="166" fontId="3" fillId="0" borderId="16" xfId="0" applyNumberFormat="1" applyFont="1" applyBorder="1" applyAlignment="1">
      <alignment horizontal="center" vertical="center"/>
    </xf>
    <xf numFmtId="166" fontId="3" fillId="8" borderId="16" xfId="0" applyNumberFormat="1" applyFont="1" applyFill="1" applyBorder="1" applyAlignment="1">
      <alignment horizontal="center" vertical="center"/>
    </xf>
    <xf numFmtId="166" fontId="3" fillId="0" borderId="14" xfId="0" applyNumberFormat="1" applyFont="1" applyBorder="1" applyAlignment="1">
      <alignment horizontal="center" vertical="center"/>
    </xf>
    <xf numFmtId="166" fontId="3" fillId="0" borderId="29" xfId="0" applyNumberFormat="1" applyFont="1" applyBorder="1" applyAlignment="1">
      <alignment horizontal="center" vertical="center" wrapText="1"/>
    </xf>
    <xf numFmtId="166" fontId="3" fillId="8" borderId="29" xfId="0" applyNumberFormat="1" applyFont="1" applyFill="1" applyBorder="1" applyAlignment="1">
      <alignment horizontal="center" vertical="center" wrapText="1"/>
    </xf>
    <xf numFmtId="166" fontId="3" fillId="0" borderId="30" xfId="0" applyNumberFormat="1" applyFont="1" applyBorder="1" applyAlignment="1">
      <alignment horizontal="center" vertical="center" wrapText="1"/>
    </xf>
    <xf numFmtId="166" fontId="3" fillId="0" borderId="29" xfId="0" applyNumberFormat="1" applyFont="1" applyBorder="1" applyAlignment="1">
      <alignment horizontal="center" vertical="center"/>
    </xf>
    <xf numFmtId="166" fontId="3" fillId="8" borderId="29" xfId="0" applyNumberFormat="1" applyFont="1" applyFill="1" applyBorder="1" applyAlignment="1">
      <alignment horizontal="center" vertical="center"/>
    </xf>
    <xf numFmtId="166" fontId="3" fillId="0" borderId="30" xfId="0" applyNumberFormat="1" applyFont="1" applyBorder="1" applyAlignment="1">
      <alignment horizontal="center" vertical="center"/>
    </xf>
    <xf numFmtId="166" fontId="3" fillId="0" borderId="29" xfId="0" applyNumberFormat="1" applyFont="1" applyFill="1" applyBorder="1" applyAlignment="1">
      <alignment horizontal="center" vertical="center"/>
    </xf>
    <xf numFmtId="166" fontId="3" fillId="0" borderId="30" xfId="0" applyNumberFormat="1" applyFont="1" applyFill="1" applyBorder="1" applyAlignment="1">
      <alignment horizontal="center" vertical="center"/>
    </xf>
    <xf numFmtId="0" fontId="0" fillId="0" borderId="0" xfId="0" applyAlignment="1">
      <alignment horizontal="left"/>
    </xf>
    <xf numFmtId="0" fontId="4" fillId="0" borderId="16" xfId="0" applyFont="1" applyBorder="1" applyAlignment="1">
      <alignment horizontal="left" vertical="center" wrapText="1"/>
    </xf>
    <xf numFmtId="0" fontId="4" fillId="0" borderId="29" xfId="0" applyFont="1" applyBorder="1" applyAlignment="1">
      <alignment horizontal="left" vertical="center" wrapText="1"/>
    </xf>
    <xf numFmtId="0" fontId="4" fillId="0" borderId="29" xfId="0" applyFont="1" applyFill="1" applyBorder="1" applyAlignment="1">
      <alignment horizontal="left" vertical="center" wrapText="1"/>
    </xf>
    <xf numFmtId="1" fontId="0" fillId="0" borderId="0" xfId="0" applyNumberFormat="1" applyAlignment="1">
      <alignment horizontal="left"/>
    </xf>
    <xf numFmtId="0" fontId="4" fillId="4" borderId="11" xfId="0" applyNumberFormat="1" applyFont="1" applyFill="1" applyBorder="1" applyAlignment="1">
      <alignment horizontal="center" vertical="center"/>
    </xf>
    <xf numFmtId="1" fontId="18" fillId="0" borderId="30" xfId="0" applyNumberFormat="1" applyFont="1" applyBorder="1" applyAlignment="1">
      <alignment horizontal="center" vertical="center"/>
    </xf>
    <xf numFmtId="164" fontId="4" fillId="0" borderId="0" xfId="0" applyNumberFormat="1" applyFont="1" applyBorder="1" applyAlignment="1">
      <alignment horizontal="center" vertical="center" wrapText="1"/>
    </xf>
    <xf numFmtId="0" fontId="0" fillId="0" borderId="49" xfId="0" applyFont="1" applyBorder="1" applyAlignment="1">
      <alignment horizontal="center" vertical="center"/>
    </xf>
    <xf numFmtId="0" fontId="0" fillId="4" borderId="0" xfId="0" applyFont="1" applyFill="1" applyBorder="1" applyAlignment="1">
      <alignment horizontal="center" vertical="center"/>
    </xf>
    <xf numFmtId="0" fontId="4" fillId="4" borderId="0" xfId="0" applyNumberFormat="1" applyFont="1" applyFill="1" applyBorder="1" applyAlignment="1">
      <alignment horizontal="center" vertical="center"/>
    </xf>
    <xf numFmtId="0" fontId="4" fillId="4" borderId="0" xfId="0" applyNumberFormat="1" applyFont="1" applyFill="1" applyBorder="1" applyAlignment="1">
      <alignment vertical="center"/>
    </xf>
    <xf numFmtId="166" fontId="4" fillId="0" borderId="0" xfId="0" applyNumberFormat="1" applyFont="1" applyBorder="1" applyAlignment="1">
      <alignment horizontal="center" vertical="center"/>
    </xf>
    <xf numFmtId="165" fontId="9" fillId="0" borderId="0" xfId="0" quotePrefix="1" applyNumberFormat="1" applyFont="1" applyBorder="1" applyAlignment="1">
      <alignment horizontal="center" vertical="center"/>
    </xf>
    <xf numFmtId="166" fontId="4" fillId="4" borderId="0" xfId="0" applyNumberFormat="1" applyFont="1" applyFill="1" applyBorder="1" applyAlignment="1">
      <alignment horizontal="center" vertical="center" wrapText="1"/>
    </xf>
    <xf numFmtId="165" fontId="4" fillId="4" borderId="0" xfId="0" applyNumberFormat="1" applyFont="1" applyFill="1" applyBorder="1" applyAlignment="1">
      <alignment horizontal="center" vertical="center" wrapText="1"/>
    </xf>
    <xf numFmtId="164" fontId="4" fillId="4" borderId="0" xfId="0" applyNumberFormat="1" applyFont="1" applyFill="1" applyBorder="1" applyAlignment="1">
      <alignment horizontal="center" vertical="center" wrapText="1"/>
    </xf>
    <xf numFmtId="166" fontId="4" fillId="4" borderId="49" xfId="0" applyNumberFormat="1" applyFont="1" applyFill="1" applyBorder="1" applyAlignment="1">
      <alignment horizontal="center" vertical="center"/>
    </xf>
    <xf numFmtId="166" fontId="4" fillId="4" borderId="50" xfId="0" applyNumberFormat="1" applyFont="1" applyFill="1" applyBorder="1" applyAlignment="1">
      <alignment vertical="center"/>
    </xf>
    <xf numFmtId="165" fontId="4" fillId="4" borderId="53" xfId="0" applyNumberFormat="1" applyFont="1" applyFill="1" applyBorder="1" applyAlignment="1">
      <alignment horizontal="center" vertical="center"/>
    </xf>
    <xf numFmtId="166" fontId="4" fillId="4" borderId="49" xfId="0" applyNumberFormat="1" applyFont="1" applyFill="1" applyBorder="1" applyAlignment="1">
      <alignment vertical="center" wrapText="1"/>
    </xf>
    <xf numFmtId="165" fontId="4" fillId="4" borderId="50" xfId="0" applyNumberFormat="1" applyFont="1" applyFill="1" applyBorder="1" applyAlignment="1">
      <alignment vertical="center" wrapText="1"/>
    </xf>
    <xf numFmtId="1" fontId="4" fillId="0" borderId="51" xfId="0" applyNumberFormat="1" applyFont="1" applyBorder="1" applyAlignment="1">
      <alignment horizontal="center" vertical="center"/>
    </xf>
    <xf numFmtId="164" fontId="4" fillId="0" borderId="49" xfId="0" applyNumberFormat="1" applyFont="1" applyBorder="1" applyAlignment="1">
      <alignment horizontal="center" vertical="center"/>
    </xf>
    <xf numFmtId="1" fontId="0" fillId="0" borderId="0" xfId="0" applyNumberFormat="1" applyAlignment="1">
      <alignment horizontal="center"/>
    </xf>
    <xf numFmtId="0" fontId="15" fillId="5" borderId="52" xfId="0" applyFont="1" applyFill="1" applyBorder="1" applyAlignment="1">
      <alignment horizontal="center" vertical="center"/>
    </xf>
    <xf numFmtId="1" fontId="15" fillId="5" borderId="52" xfId="0" applyNumberFormat="1" applyFont="1" applyFill="1" applyBorder="1" applyAlignment="1">
      <alignment horizontal="center" vertical="center" wrapText="1"/>
    </xf>
    <xf numFmtId="0" fontId="10" fillId="0" borderId="0" xfId="0" applyFont="1" applyBorder="1" applyAlignment="1">
      <alignment horizontal="left"/>
    </xf>
    <xf numFmtId="1" fontId="10" fillId="0" borderId="0" xfId="0" applyNumberFormat="1" applyFont="1" applyBorder="1" applyAlignment="1">
      <alignment horizontal="center" vertical="center"/>
    </xf>
    <xf numFmtId="166" fontId="10" fillId="0" borderId="0" xfId="0" applyNumberFormat="1" applyFont="1" applyBorder="1" applyAlignment="1">
      <alignment horizontal="center" vertical="center"/>
    </xf>
    <xf numFmtId="0" fontId="3" fillId="0" borderId="1" xfId="0" applyFont="1" applyBorder="1" applyAlignment="1">
      <alignment horizontal="left"/>
    </xf>
    <xf numFmtId="1" fontId="10" fillId="0" borderId="2" xfId="0" applyNumberFormat="1" applyFont="1" applyBorder="1" applyAlignment="1">
      <alignment vertical="center"/>
    </xf>
    <xf numFmtId="1" fontId="10" fillId="0" borderId="3" xfId="0" applyNumberFormat="1" applyFont="1" applyBorder="1" applyAlignment="1">
      <alignment vertical="center"/>
    </xf>
    <xf numFmtId="0" fontId="20" fillId="0" borderId="10" xfId="0" applyFont="1" applyBorder="1" applyAlignment="1">
      <alignment horizontal="right"/>
    </xf>
    <xf numFmtId="1" fontId="10" fillId="0" borderId="11" xfId="0" applyNumberFormat="1" applyFont="1" applyBorder="1" applyAlignment="1">
      <alignment horizontal="center" vertical="center"/>
    </xf>
    <xf numFmtId="166" fontId="10" fillId="0" borderId="12" xfId="0" applyNumberFormat="1" applyFont="1" applyBorder="1" applyAlignment="1">
      <alignment horizontal="center" vertical="center"/>
    </xf>
    <xf numFmtId="1" fontId="10" fillId="0" borderId="29" xfId="0" applyNumberFormat="1" applyFont="1" applyBorder="1" applyAlignment="1">
      <alignment horizontal="center" vertical="center"/>
    </xf>
    <xf numFmtId="166" fontId="10" fillId="0" borderId="30" xfId="0" applyNumberFormat="1" applyFont="1" applyBorder="1" applyAlignment="1">
      <alignment horizontal="center" vertical="center"/>
    </xf>
    <xf numFmtId="0" fontId="20" fillId="0" borderId="49" xfId="0" applyFont="1" applyBorder="1" applyAlignment="1">
      <alignment horizontal="right"/>
    </xf>
    <xf numFmtId="1" fontId="10" fillId="0" borderId="18" xfId="0" applyNumberFormat="1" applyFont="1" applyBorder="1" applyAlignment="1">
      <alignment horizontal="center" vertical="center"/>
    </xf>
    <xf numFmtId="166" fontId="10" fillId="0" borderId="19" xfId="0" applyNumberFormat="1" applyFont="1" applyBorder="1" applyAlignment="1">
      <alignment horizontal="center" vertical="center"/>
    </xf>
    <xf numFmtId="0" fontId="15" fillId="4" borderId="4" xfId="0" applyFont="1" applyFill="1" applyBorder="1" applyAlignment="1">
      <alignment horizontal="right" vertical="center"/>
    </xf>
    <xf numFmtId="1" fontId="15" fillId="4" borderId="61" xfId="0" applyNumberFormat="1" applyFont="1" applyFill="1" applyBorder="1" applyAlignment="1">
      <alignment horizontal="center" vertical="center"/>
    </xf>
    <xf numFmtId="166" fontId="15" fillId="4" borderId="5" xfId="0" applyNumberFormat="1" applyFont="1" applyFill="1" applyBorder="1" applyAlignment="1">
      <alignment horizontal="center" vertical="center"/>
    </xf>
    <xf numFmtId="1" fontId="10" fillId="0" borderId="50" xfId="0" applyNumberFormat="1" applyFont="1" applyBorder="1" applyAlignment="1">
      <alignment horizontal="center" vertical="center"/>
    </xf>
    <xf numFmtId="166" fontId="10" fillId="0" borderId="53" xfId="0" applyNumberFormat="1" applyFont="1" applyBorder="1" applyAlignment="1">
      <alignment horizontal="center" vertical="center"/>
    </xf>
    <xf numFmtId="2" fontId="0" fillId="0" borderId="0" xfId="0" applyNumberFormat="1"/>
    <xf numFmtId="0" fontId="15" fillId="7" borderId="52" xfId="0" applyFont="1" applyFill="1" applyBorder="1" applyAlignment="1">
      <alignment horizontal="center" vertical="center"/>
    </xf>
    <xf numFmtId="1" fontId="15" fillId="7" borderId="52" xfId="0" applyNumberFormat="1" applyFont="1" applyFill="1" applyBorder="1" applyAlignment="1">
      <alignment horizontal="center" vertical="center" wrapText="1"/>
    </xf>
    <xf numFmtId="166" fontId="15" fillId="7" borderId="52" xfId="0" applyNumberFormat="1" applyFont="1" applyFill="1" applyBorder="1" applyAlignment="1">
      <alignment horizontal="center" vertical="center" wrapText="1"/>
    </xf>
    <xf numFmtId="0" fontId="20" fillId="0" borderId="13" xfId="0" applyFont="1" applyBorder="1" applyAlignment="1">
      <alignment horizontal="right"/>
    </xf>
    <xf numFmtId="1" fontId="10" fillId="0" borderId="16" xfId="0" applyNumberFormat="1" applyFont="1" applyBorder="1" applyAlignment="1">
      <alignment horizontal="center" vertical="center"/>
    </xf>
    <xf numFmtId="166" fontId="10" fillId="0" borderId="14" xfId="0" applyNumberFormat="1" applyFont="1" applyBorder="1" applyAlignment="1">
      <alignment horizontal="center" vertical="center"/>
    </xf>
    <xf numFmtId="0" fontId="20" fillId="0" borderId="28" xfId="0" applyFont="1" applyBorder="1" applyAlignment="1">
      <alignment horizontal="right"/>
    </xf>
    <xf numFmtId="1" fontId="0" fillId="0" borderId="0" xfId="0" applyNumberFormat="1"/>
    <xf numFmtId="0" fontId="20" fillId="0" borderId="21" xfId="0" applyFont="1" applyBorder="1" applyAlignment="1">
      <alignment horizontal="right"/>
    </xf>
    <xf numFmtId="1" fontId="10" fillId="0" borderId="22" xfId="0" applyNumberFormat="1" applyFont="1" applyBorder="1" applyAlignment="1">
      <alignment horizontal="center" vertical="center"/>
    </xf>
    <xf numFmtId="166" fontId="10" fillId="0" borderId="23" xfId="0" applyNumberFormat="1" applyFont="1" applyBorder="1" applyAlignment="1">
      <alignment horizontal="center" vertical="center"/>
    </xf>
    <xf numFmtId="0" fontId="19" fillId="7" borderId="59" xfId="0" applyFont="1" applyFill="1" applyBorder="1" applyAlignment="1">
      <alignment horizontal="right" vertical="center"/>
    </xf>
    <xf numFmtId="1" fontId="19" fillId="7" borderId="59" xfId="0" applyNumberFormat="1" applyFont="1" applyFill="1" applyBorder="1" applyAlignment="1">
      <alignment horizontal="center" vertical="center"/>
    </xf>
    <xf numFmtId="166" fontId="19" fillId="7" borderId="59" xfId="0" applyNumberFormat="1" applyFont="1" applyFill="1" applyBorder="1" applyAlignment="1">
      <alignment horizontal="center" vertical="center"/>
    </xf>
    <xf numFmtId="0" fontId="10" fillId="4" borderId="14" xfId="0" applyNumberFormat="1" applyFont="1" applyFill="1" applyBorder="1" applyAlignment="1">
      <alignment vertical="center"/>
    </xf>
    <xf numFmtId="0" fontId="10" fillId="4" borderId="12" xfId="0" applyNumberFormat="1" applyFont="1" applyFill="1" applyBorder="1" applyAlignment="1">
      <alignment vertical="center"/>
    </xf>
    <xf numFmtId="0" fontId="10" fillId="4" borderId="23" xfId="0" applyNumberFormat="1" applyFont="1" applyFill="1" applyBorder="1" applyAlignment="1">
      <alignment vertical="center"/>
    </xf>
    <xf numFmtId="0" fontId="10" fillId="0" borderId="13" xfId="0" applyFont="1" applyBorder="1" applyAlignment="1">
      <alignment horizontal="center" vertical="center"/>
    </xf>
    <xf numFmtId="0" fontId="10" fillId="4" borderId="16" xfId="0" applyNumberFormat="1" applyFont="1" applyFill="1" applyBorder="1" applyAlignment="1">
      <alignment horizontal="center" vertical="center"/>
    </xf>
    <xf numFmtId="164" fontId="10" fillId="0" borderId="27" xfId="0" applyNumberFormat="1" applyFont="1" applyBorder="1" applyAlignment="1">
      <alignment horizontal="center" vertical="center" wrapText="1"/>
    </xf>
    <xf numFmtId="166" fontId="10" fillId="0" borderId="13" xfId="0" applyNumberFormat="1" applyFont="1" applyBorder="1" applyAlignment="1">
      <alignment horizontal="center" vertical="center"/>
    </xf>
    <xf numFmtId="166" fontId="10" fillId="0" borderId="16" xfId="0" applyNumberFormat="1" applyFont="1" applyBorder="1" applyAlignment="1">
      <alignment horizontal="center" vertical="center"/>
    </xf>
    <xf numFmtId="165" fontId="10" fillId="0" borderId="14" xfId="0" applyNumberFormat="1" applyFont="1" applyBorder="1" applyAlignment="1">
      <alignment horizontal="center" vertical="center"/>
    </xf>
    <xf numFmtId="0" fontId="10" fillId="4" borderId="10" xfId="0" applyFont="1" applyFill="1" applyBorder="1" applyAlignment="1">
      <alignment horizontal="center" vertical="center"/>
    </xf>
    <xf numFmtId="0" fontId="10" fillId="4" borderId="11"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0" fontId="10" fillId="0" borderId="47" xfId="0" applyFont="1" applyBorder="1" applyAlignment="1">
      <alignment horizontal="center" vertical="center"/>
    </xf>
    <xf numFmtId="0" fontId="10" fillId="4" borderId="22" xfId="0" applyNumberFormat="1" applyFont="1" applyFill="1" applyBorder="1" applyAlignment="1">
      <alignment horizontal="center" vertical="center"/>
    </xf>
    <xf numFmtId="164" fontId="10" fillId="0" borderId="54" xfId="0" applyNumberFormat="1" applyFont="1" applyBorder="1" applyAlignment="1">
      <alignment horizontal="center" vertical="center" wrapText="1"/>
    </xf>
    <xf numFmtId="166" fontId="10" fillId="0" borderId="21" xfId="0" applyNumberFormat="1" applyFont="1" applyBorder="1" applyAlignment="1">
      <alignment horizontal="center" vertical="center"/>
    </xf>
    <xf numFmtId="166" fontId="10" fillId="0" borderId="22" xfId="0" applyNumberFormat="1" applyFont="1" applyBorder="1" applyAlignment="1">
      <alignment horizontal="center" vertical="center"/>
    </xf>
    <xf numFmtId="165" fontId="10" fillId="0" borderId="23" xfId="0" applyNumberFormat="1" applyFont="1" applyBorder="1" applyAlignment="1">
      <alignment horizontal="center" vertical="center"/>
    </xf>
    <xf numFmtId="166" fontId="10" fillId="4" borderId="16" xfId="0" applyNumberFormat="1" applyFont="1" applyFill="1" applyBorder="1" applyAlignment="1">
      <alignment horizontal="center" vertical="center"/>
    </xf>
    <xf numFmtId="166" fontId="10" fillId="4" borderId="13" xfId="0" applyNumberFormat="1" applyFont="1" applyFill="1" applyBorder="1" applyAlignment="1">
      <alignment horizontal="center" vertical="center" wrapText="1"/>
    </xf>
    <xf numFmtId="165" fontId="10" fillId="4" borderId="16" xfId="0" applyNumberFormat="1" applyFont="1" applyFill="1" applyBorder="1" applyAlignment="1">
      <alignment horizontal="center" vertical="center" wrapText="1"/>
    </xf>
    <xf numFmtId="1" fontId="10" fillId="0" borderId="15" xfId="0" applyNumberFormat="1" applyFont="1" applyBorder="1" applyAlignment="1">
      <alignment horizontal="center" vertical="center"/>
    </xf>
    <xf numFmtId="164" fontId="10" fillId="0" borderId="13" xfId="0" applyNumberFormat="1" applyFont="1" applyBorder="1" applyAlignment="1">
      <alignment horizontal="center" vertical="center"/>
    </xf>
    <xf numFmtId="1" fontId="10" fillId="0" borderId="14" xfId="0" applyNumberFormat="1" applyFont="1" applyBorder="1" applyAlignment="1">
      <alignment horizontal="center" vertical="center"/>
    </xf>
    <xf numFmtId="0" fontId="10" fillId="0" borderId="10" xfId="0" applyFont="1" applyBorder="1" applyAlignment="1">
      <alignment horizontal="center" vertical="center"/>
    </xf>
    <xf numFmtId="0" fontId="10" fillId="4" borderId="29" xfId="0" applyNumberFormat="1" applyFont="1" applyFill="1" applyBorder="1" applyAlignment="1">
      <alignment horizontal="center" vertical="center"/>
    </xf>
    <xf numFmtId="0" fontId="10" fillId="4" borderId="30" xfId="0" applyNumberFormat="1" applyFont="1" applyFill="1" applyBorder="1" applyAlignment="1">
      <alignment vertical="center"/>
    </xf>
    <xf numFmtId="164" fontId="10" fillId="0" borderId="33" xfId="0" applyNumberFormat="1" applyFont="1" applyBorder="1" applyAlignment="1">
      <alignment horizontal="center" vertical="center" wrapText="1"/>
    </xf>
    <xf numFmtId="166" fontId="10" fillId="0" borderId="28" xfId="0" applyNumberFormat="1" applyFont="1" applyBorder="1" applyAlignment="1">
      <alignment horizontal="center" vertical="center"/>
    </xf>
    <xf numFmtId="166" fontId="10" fillId="0" borderId="29" xfId="0" applyNumberFormat="1" applyFont="1" applyBorder="1" applyAlignment="1">
      <alignment horizontal="center" vertical="center"/>
    </xf>
    <xf numFmtId="165" fontId="10" fillId="0" borderId="30" xfId="0" applyNumberFormat="1" applyFont="1" applyBorder="1" applyAlignment="1">
      <alignment horizontal="center" vertical="center"/>
    </xf>
    <xf numFmtId="166" fontId="10" fillId="4" borderId="28" xfId="0" applyNumberFormat="1" applyFont="1" applyFill="1" applyBorder="1" applyAlignment="1">
      <alignment horizontal="center" vertical="center" wrapText="1"/>
    </xf>
    <xf numFmtId="165" fontId="10" fillId="4" borderId="29" xfId="0" applyNumberFormat="1" applyFont="1" applyFill="1" applyBorder="1" applyAlignment="1">
      <alignment horizontal="center" vertical="center" wrapText="1"/>
    </xf>
    <xf numFmtId="1" fontId="10" fillId="0" borderId="32" xfId="0" applyNumberFormat="1" applyFont="1" applyBorder="1" applyAlignment="1">
      <alignment horizontal="center" vertical="center"/>
    </xf>
    <xf numFmtId="164" fontId="10" fillId="0" borderId="28" xfId="0" applyNumberFormat="1" applyFont="1" applyBorder="1" applyAlignment="1">
      <alignment horizontal="center" vertical="center"/>
    </xf>
    <xf numFmtId="1" fontId="10" fillId="0" borderId="30" xfId="0" applyNumberFormat="1" applyFont="1" applyBorder="1" applyAlignment="1">
      <alignment horizontal="center" vertical="center"/>
    </xf>
    <xf numFmtId="164" fontId="10" fillId="4" borderId="33" xfId="0" applyNumberFormat="1" applyFont="1" applyFill="1" applyBorder="1" applyAlignment="1">
      <alignment horizontal="center" vertical="center" wrapText="1"/>
    </xf>
    <xf numFmtId="166" fontId="10" fillId="4" borderId="28" xfId="0" applyNumberFormat="1" applyFont="1" applyFill="1" applyBorder="1" applyAlignment="1">
      <alignment horizontal="center" vertical="center"/>
    </xf>
    <xf numFmtId="166" fontId="10" fillId="4" borderId="29" xfId="0" applyNumberFormat="1" applyFont="1" applyFill="1" applyBorder="1" applyAlignment="1">
      <alignment horizontal="center" vertical="center"/>
    </xf>
    <xf numFmtId="165" fontId="10" fillId="4" borderId="30" xfId="0" applyNumberFormat="1" applyFont="1" applyFill="1" applyBorder="1" applyAlignment="1">
      <alignment horizontal="center" vertical="center"/>
    </xf>
    <xf numFmtId="1" fontId="10" fillId="4" borderId="32" xfId="0" applyNumberFormat="1" applyFont="1" applyFill="1" applyBorder="1" applyAlignment="1">
      <alignment horizontal="center" vertical="center"/>
    </xf>
    <xf numFmtId="164" fontId="10" fillId="4" borderId="28" xfId="0" applyNumberFormat="1" applyFont="1" applyFill="1" applyBorder="1" applyAlignment="1">
      <alignment horizontal="center" vertical="center"/>
    </xf>
    <xf numFmtId="1" fontId="10" fillId="4" borderId="30" xfId="0" applyNumberFormat="1" applyFont="1" applyFill="1" applyBorder="1" applyAlignment="1">
      <alignment horizontal="center" vertical="center"/>
    </xf>
    <xf numFmtId="165" fontId="10" fillId="4" borderId="29" xfId="1" applyNumberFormat="1" applyFont="1" applyFill="1" applyBorder="1" applyAlignment="1">
      <alignment horizontal="center" vertical="center" wrapText="1"/>
    </xf>
    <xf numFmtId="1" fontId="10" fillId="0" borderId="32" xfId="0" applyNumberFormat="1" applyFont="1" applyBorder="1" applyAlignment="1">
      <alignment horizontal="center" vertical="center" wrapText="1"/>
    </xf>
    <xf numFmtId="0" fontId="10" fillId="0" borderId="29" xfId="0" applyNumberFormat="1" applyFont="1" applyBorder="1" applyAlignment="1">
      <alignment horizontal="center" vertical="center" wrapText="1"/>
    </xf>
    <xf numFmtId="0" fontId="10" fillId="0" borderId="21" xfId="0" applyFont="1" applyBorder="1" applyAlignment="1">
      <alignment horizontal="center" vertical="center"/>
    </xf>
    <xf numFmtId="166" fontId="10" fillId="4" borderId="21" xfId="0" applyNumberFormat="1" applyFont="1" applyFill="1" applyBorder="1" applyAlignment="1">
      <alignment horizontal="center" vertical="center" wrapText="1"/>
    </xf>
    <xf numFmtId="165" fontId="10" fillId="4" borderId="22" xfId="0" applyNumberFormat="1" applyFont="1" applyFill="1" applyBorder="1" applyAlignment="1">
      <alignment horizontal="center" vertical="center" wrapText="1"/>
    </xf>
    <xf numFmtId="0" fontId="10" fillId="0" borderId="22" xfId="0" applyNumberFormat="1" applyFont="1" applyBorder="1" applyAlignment="1">
      <alignment horizontal="center" vertical="center" wrapText="1"/>
    </xf>
    <xf numFmtId="1" fontId="10" fillId="0" borderId="41" xfId="0" applyNumberFormat="1" applyFont="1" applyBorder="1" applyAlignment="1">
      <alignment horizontal="center" vertical="center"/>
    </xf>
    <xf numFmtId="164" fontId="10" fillId="0" borderId="21" xfId="0" applyNumberFormat="1" applyFont="1" applyBorder="1" applyAlignment="1">
      <alignment horizontal="center" vertical="center"/>
    </xf>
    <xf numFmtId="1" fontId="10" fillId="0" borderId="23" xfId="0" applyNumberFormat="1" applyFont="1" applyBorder="1" applyAlignment="1">
      <alignment horizontal="center" vertical="center"/>
    </xf>
    <xf numFmtId="0" fontId="10" fillId="4" borderId="13" xfId="0" applyFont="1" applyFill="1" applyBorder="1" applyAlignment="1">
      <alignment horizontal="center" vertical="center"/>
    </xf>
    <xf numFmtId="0" fontId="10" fillId="0" borderId="16" xfId="0" applyNumberFormat="1" applyFont="1" applyBorder="1" applyAlignment="1">
      <alignment horizontal="center" vertical="center" wrapText="1"/>
    </xf>
    <xf numFmtId="0" fontId="10" fillId="4" borderId="28" xfId="0" applyFont="1" applyFill="1" applyBorder="1" applyAlignment="1">
      <alignment horizontal="center" vertical="center"/>
    </xf>
    <xf numFmtId="166" fontId="23" fillId="0" borderId="29" xfId="0" quotePrefix="1" applyNumberFormat="1" applyFont="1" applyBorder="1" applyAlignment="1">
      <alignment horizontal="center" vertical="center"/>
    </xf>
    <xf numFmtId="165" fontId="23" fillId="0" borderId="30" xfId="0" quotePrefix="1" applyNumberFormat="1" applyFont="1" applyBorder="1" applyAlignment="1">
      <alignment horizontal="center" vertical="center"/>
    </xf>
    <xf numFmtId="0" fontId="10" fillId="0" borderId="28" xfId="0" applyFont="1" applyBorder="1" applyAlignment="1">
      <alignment horizontal="center" vertical="center"/>
    </xf>
    <xf numFmtId="0" fontId="10" fillId="4" borderId="29" xfId="0" applyNumberFormat="1" applyFont="1" applyFill="1" applyBorder="1" applyAlignment="1">
      <alignment horizontal="center" vertical="center" wrapText="1"/>
    </xf>
    <xf numFmtId="1" fontId="10" fillId="4" borderId="30" xfId="0" applyNumberFormat="1" applyFont="1" applyFill="1" applyBorder="1" applyAlignment="1">
      <alignment horizontal="center" vertical="center" wrapText="1"/>
    </xf>
    <xf numFmtId="0" fontId="10" fillId="4" borderId="21" xfId="0" applyFont="1" applyFill="1" applyBorder="1" applyAlignment="1">
      <alignment horizontal="center" vertical="center"/>
    </xf>
    <xf numFmtId="164" fontId="10" fillId="4" borderId="27" xfId="0" applyNumberFormat="1" applyFont="1" applyFill="1" applyBorder="1" applyAlignment="1">
      <alignment horizontal="center" vertical="center" wrapText="1"/>
    </xf>
    <xf numFmtId="166" fontId="10" fillId="4" borderId="13" xfId="0" applyNumberFormat="1" applyFont="1" applyFill="1" applyBorder="1" applyAlignment="1">
      <alignment horizontal="center" vertical="center"/>
    </xf>
    <xf numFmtId="165" fontId="10" fillId="4" borderId="14" xfId="0" applyNumberFormat="1" applyFont="1" applyFill="1" applyBorder="1" applyAlignment="1">
      <alignment horizontal="center" vertical="center"/>
    </xf>
    <xf numFmtId="0" fontId="10" fillId="4" borderId="16" xfId="0" applyNumberFormat="1" applyFont="1" applyFill="1" applyBorder="1" applyAlignment="1">
      <alignment horizontal="center" vertical="center" wrapText="1"/>
    </xf>
    <xf numFmtId="0" fontId="10" fillId="4" borderId="30" xfId="0" applyNumberFormat="1" applyFont="1" applyFill="1" applyBorder="1" applyAlignment="1">
      <alignment vertical="center" wrapText="1"/>
    </xf>
    <xf numFmtId="164" fontId="24" fillId="0" borderId="28" xfId="0" applyNumberFormat="1" applyFont="1" applyBorder="1" applyAlignment="1">
      <alignment horizontal="center" vertical="center"/>
    </xf>
    <xf numFmtId="165" fontId="10" fillId="4" borderId="30" xfId="0" applyNumberFormat="1" applyFont="1" applyFill="1" applyBorder="1" applyAlignment="1">
      <alignment horizontal="left" vertical="center"/>
    </xf>
    <xf numFmtId="0" fontId="21" fillId="4" borderId="29" xfId="0" applyNumberFormat="1" applyFont="1" applyFill="1" applyBorder="1" applyAlignment="1">
      <alignment horizontal="center" vertical="center" wrapText="1"/>
    </xf>
    <xf numFmtId="1" fontId="21" fillId="0" borderId="32" xfId="0" applyNumberFormat="1" applyFont="1" applyBorder="1" applyAlignment="1">
      <alignment horizontal="center" vertical="center" wrapText="1"/>
    </xf>
    <xf numFmtId="0" fontId="10" fillId="0" borderId="16" xfId="0" applyNumberFormat="1" applyFont="1" applyFill="1" applyBorder="1" applyAlignment="1">
      <alignment horizontal="center" vertical="center"/>
    </xf>
    <xf numFmtId="0" fontId="10" fillId="0" borderId="14" xfId="0" applyNumberFormat="1" applyFont="1" applyFill="1" applyBorder="1" applyAlignment="1">
      <alignment vertical="center"/>
    </xf>
    <xf numFmtId="0" fontId="10" fillId="0" borderId="29" xfId="0" applyNumberFormat="1" applyFont="1" applyFill="1" applyBorder="1" applyAlignment="1">
      <alignment horizontal="center" vertical="center"/>
    </xf>
    <xf numFmtId="0" fontId="10" fillId="0" borderId="30" xfId="0" applyNumberFormat="1" applyFont="1" applyFill="1" applyBorder="1" applyAlignment="1">
      <alignment vertical="center"/>
    </xf>
    <xf numFmtId="0" fontId="10" fillId="4" borderId="30" xfId="0" applyNumberFormat="1" applyFont="1" applyFill="1" applyBorder="1" applyAlignment="1">
      <alignment horizontal="left" vertical="center"/>
    </xf>
    <xf numFmtId="0" fontId="10" fillId="0" borderId="33" xfId="0" applyFont="1" applyBorder="1" applyAlignment="1">
      <alignment horizontal="center" vertical="center"/>
    </xf>
    <xf numFmtId="0" fontId="10" fillId="0" borderId="30" xfId="0" applyFont="1" applyBorder="1" applyAlignment="1">
      <alignment horizontal="center" vertical="center"/>
    </xf>
    <xf numFmtId="1" fontId="10" fillId="0" borderId="37" xfId="0" applyNumberFormat="1" applyFont="1" applyBorder="1" applyAlignment="1">
      <alignment horizontal="center" vertical="center"/>
    </xf>
    <xf numFmtId="0" fontId="10" fillId="4" borderId="33" xfId="0" applyFont="1" applyFill="1" applyBorder="1" applyAlignment="1">
      <alignment horizontal="center" vertical="center"/>
    </xf>
    <xf numFmtId="0" fontId="10" fillId="4" borderId="30" xfId="0" applyFont="1" applyFill="1" applyBorder="1" applyAlignment="1">
      <alignment horizontal="center" vertical="center"/>
    </xf>
    <xf numFmtId="0" fontId="24" fillId="0" borderId="28" xfId="0" applyFont="1" applyBorder="1" applyAlignment="1">
      <alignment horizontal="center" vertical="center"/>
    </xf>
    <xf numFmtId="0" fontId="10" fillId="4" borderId="38" xfId="0" applyFont="1" applyFill="1" applyBorder="1" applyAlignment="1">
      <alignment horizontal="center" vertical="center"/>
    </xf>
    <xf numFmtId="0" fontId="10" fillId="4" borderId="12" xfId="0" applyFont="1" applyFill="1" applyBorder="1" applyAlignment="1">
      <alignment horizontal="center" vertical="center"/>
    </xf>
    <xf numFmtId="166" fontId="10" fillId="4" borderId="10" xfId="0" applyNumberFormat="1" applyFont="1" applyFill="1" applyBorder="1" applyAlignment="1">
      <alignment horizontal="center" vertical="center" wrapText="1"/>
    </xf>
    <xf numFmtId="165" fontId="10" fillId="4" borderId="11"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1" fontId="10" fillId="0" borderId="12" xfId="0" applyNumberFormat="1" applyFont="1" applyBorder="1" applyAlignment="1">
      <alignment horizontal="center" vertical="center"/>
    </xf>
    <xf numFmtId="0" fontId="10" fillId="4" borderId="23" xfId="0" applyNumberFormat="1" applyFont="1" applyFill="1" applyBorder="1" applyAlignment="1">
      <alignment horizontal="left" vertical="center"/>
    </xf>
    <xf numFmtId="0" fontId="10" fillId="4" borderId="24" xfId="0" applyFont="1" applyFill="1" applyBorder="1" applyAlignment="1">
      <alignment horizontal="center" vertical="center"/>
    </xf>
    <xf numFmtId="166" fontId="10" fillId="4" borderId="47" xfId="0" applyNumberFormat="1" applyFont="1" applyFill="1" applyBorder="1" applyAlignment="1">
      <alignment horizontal="center" vertical="center"/>
    </xf>
    <xf numFmtId="166" fontId="10" fillId="4" borderId="56" xfId="0" applyNumberFormat="1" applyFont="1" applyFill="1" applyBorder="1" applyAlignment="1">
      <alignment horizontal="center" vertical="center"/>
    </xf>
    <xf numFmtId="0" fontId="10" fillId="4" borderId="48" xfId="0" applyFont="1" applyFill="1" applyBorder="1" applyAlignment="1">
      <alignment horizontal="center" vertical="center"/>
    </xf>
    <xf numFmtId="166" fontId="10" fillId="4" borderId="47" xfId="0" applyNumberFormat="1" applyFont="1" applyFill="1" applyBorder="1" applyAlignment="1">
      <alignment horizontal="center" vertical="center" wrapText="1"/>
    </xf>
    <xf numFmtId="165" fontId="10" fillId="4" borderId="56" xfId="0" applyNumberFormat="1" applyFont="1" applyFill="1" applyBorder="1" applyAlignment="1">
      <alignment horizontal="center" vertical="center" wrapText="1"/>
    </xf>
    <xf numFmtId="0" fontId="10" fillId="4" borderId="22" xfId="0" applyNumberFormat="1" applyFont="1" applyFill="1" applyBorder="1" applyAlignment="1">
      <alignment horizontal="center" vertical="center" wrapText="1"/>
    </xf>
    <xf numFmtId="1" fontId="10" fillId="4" borderId="48" xfId="0" applyNumberFormat="1" applyFont="1" applyFill="1" applyBorder="1" applyAlignment="1">
      <alignment horizontal="center" vertical="center"/>
    </xf>
    <xf numFmtId="1" fontId="10" fillId="4" borderId="48" xfId="0" applyNumberFormat="1" applyFont="1" applyFill="1" applyBorder="1" applyAlignment="1">
      <alignment horizontal="center" vertical="center" wrapText="1"/>
    </xf>
    <xf numFmtId="164" fontId="21" fillId="0" borderId="28" xfId="0" applyNumberFormat="1" applyFont="1" applyBorder="1" applyAlignment="1">
      <alignment horizontal="center" vertical="center"/>
    </xf>
    <xf numFmtId="0" fontId="10" fillId="0" borderId="10" xfId="0" applyFont="1" applyFill="1" applyBorder="1" applyAlignment="1">
      <alignment horizontal="center" vertical="center"/>
    </xf>
    <xf numFmtId="164" fontId="10" fillId="0" borderId="33" xfId="0" applyNumberFormat="1" applyFont="1" applyFill="1" applyBorder="1" applyAlignment="1">
      <alignment horizontal="center" vertical="center" wrapText="1"/>
    </xf>
    <xf numFmtId="166" fontId="10" fillId="0" borderId="29" xfId="0" applyNumberFormat="1" applyFont="1" applyFill="1" applyBorder="1" applyAlignment="1">
      <alignment horizontal="center" vertical="center"/>
    </xf>
    <xf numFmtId="165" fontId="10" fillId="0" borderId="30" xfId="0" applyNumberFormat="1" applyFont="1" applyFill="1" applyBorder="1" applyAlignment="1">
      <alignment horizontal="center" vertical="center"/>
    </xf>
    <xf numFmtId="166" fontId="10" fillId="0" borderId="28" xfId="0" applyNumberFormat="1" applyFont="1" applyFill="1" applyBorder="1" applyAlignment="1">
      <alignment horizontal="center" vertical="center" wrapText="1"/>
    </xf>
    <xf numFmtId="165" fontId="10" fillId="0" borderId="29"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1" fontId="10" fillId="0" borderId="32" xfId="0" applyNumberFormat="1" applyFont="1" applyFill="1" applyBorder="1" applyAlignment="1">
      <alignment horizontal="center" vertical="center" wrapText="1"/>
    </xf>
    <xf numFmtId="164" fontId="10" fillId="0" borderId="28" xfId="0" applyNumberFormat="1" applyFont="1" applyFill="1" applyBorder="1" applyAlignment="1">
      <alignment horizontal="center" vertical="center"/>
    </xf>
    <xf numFmtId="1" fontId="10" fillId="0" borderId="30" xfId="0" applyNumberFormat="1" applyFont="1" applyFill="1" applyBorder="1" applyAlignment="1">
      <alignment horizontal="center" vertical="center"/>
    </xf>
    <xf numFmtId="0" fontId="10" fillId="4" borderId="18" xfId="0" applyNumberFormat="1" applyFont="1" applyFill="1" applyBorder="1" applyAlignment="1">
      <alignment horizontal="center" vertical="center"/>
    </xf>
    <xf numFmtId="164" fontId="10" fillId="4" borderId="34" xfId="0" applyNumberFormat="1" applyFont="1" applyFill="1" applyBorder="1" applyAlignment="1">
      <alignment horizontal="center" vertical="center" wrapText="1"/>
    </xf>
    <xf numFmtId="165" fontId="10" fillId="4" borderId="32" xfId="0" applyNumberFormat="1" applyFont="1" applyFill="1" applyBorder="1" applyAlignment="1">
      <alignment horizontal="center" vertical="center"/>
    </xf>
    <xf numFmtId="166" fontId="10" fillId="4" borderId="29" xfId="0" applyNumberFormat="1" applyFont="1" applyFill="1" applyBorder="1" applyAlignment="1">
      <alignment vertical="center"/>
    </xf>
    <xf numFmtId="166" fontId="10" fillId="4" borderId="28" xfId="0" applyNumberFormat="1" applyFont="1" applyFill="1" applyBorder="1" applyAlignment="1">
      <alignment vertical="center" wrapText="1"/>
    </xf>
    <xf numFmtId="165" fontId="10" fillId="4" borderId="29" xfId="0" applyNumberFormat="1" applyFont="1" applyFill="1" applyBorder="1" applyAlignment="1">
      <alignment vertical="center" wrapText="1"/>
    </xf>
    <xf numFmtId="165" fontId="14" fillId="4" borderId="29" xfId="1" applyNumberFormat="1" applyFont="1" applyFill="1" applyBorder="1" applyAlignment="1">
      <alignment horizontal="center" vertical="center" wrapText="1"/>
    </xf>
    <xf numFmtId="1" fontId="22" fillId="0" borderId="30" xfId="0" applyNumberFormat="1" applyFont="1" applyBorder="1" applyAlignment="1">
      <alignment horizontal="center" vertical="center"/>
    </xf>
    <xf numFmtId="166" fontId="10" fillId="4" borderId="17" xfId="0" applyNumberFormat="1" applyFont="1" applyFill="1" applyBorder="1" applyAlignment="1">
      <alignment horizontal="center" vertical="center" wrapText="1"/>
    </xf>
    <xf numFmtId="165" fontId="10" fillId="4" borderId="18" xfId="0" applyNumberFormat="1" applyFont="1" applyFill="1" applyBorder="1" applyAlignment="1">
      <alignment horizontal="center" vertical="center" wrapText="1"/>
    </xf>
    <xf numFmtId="0" fontId="10" fillId="4" borderId="18" xfId="0" applyNumberFormat="1" applyFont="1" applyFill="1" applyBorder="1" applyAlignment="1">
      <alignment horizontal="center" vertical="center" wrapText="1"/>
    </xf>
    <xf numFmtId="1" fontId="10" fillId="0" borderId="20" xfId="0" applyNumberFormat="1" applyFont="1" applyBorder="1" applyAlignment="1">
      <alignment horizontal="center" vertical="center"/>
    </xf>
    <xf numFmtId="165" fontId="10" fillId="4" borderId="28" xfId="0" applyNumberFormat="1" applyFont="1" applyFill="1" applyBorder="1" applyAlignment="1">
      <alignment horizontal="center" vertical="center" wrapText="1"/>
    </xf>
    <xf numFmtId="0" fontId="10" fillId="4" borderId="11" xfId="0" applyNumberFormat="1" applyFont="1" applyFill="1" applyBorder="1" applyAlignment="1">
      <alignment horizontal="center" vertical="center" wrapText="1"/>
    </xf>
    <xf numFmtId="1" fontId="10" fillId="4" borderId="37" xfId="0" applyNumberFormat="1" applyFont="1" applyFill="1" applyBorder="1" applyAlignment="1">
      <alignment horizontal="center" vertical="center"/>
    </xf>
    <xf numFmtId="1" fontId="10" fillId="4" borderId="32" xfId="0" applyNumberFormat="1" applyFont="1" applyFill="1" applyBorder="1" applyAlignment="1">
      <alignment horizontal="center" vertical="center" wrapText="1"/>
    </xf>
    <xf numFmtId="164" fontId="10" fillId="0" borderId="10" xfId="0" applyNumberFormat="1" applyFont="1" applyBorder="1" applyAlignment="1">
      <alignment horizontal="center" vertical="center"/>
    </xf>
    <xf numFmtId="1" fontId="10" fillId="0" borderId="30" xfId="0" applyNumberFormat="1" applyFont="1" applyBorder="1" applyAlignment="1">
      <alignment horizontal="center" vertical="center" wrapText="1"/>
    </xf>
    <xf numFmtId="0" fontId="10" fillId="4" borderId="19" xfId="0" applyNumberFormat="1" applyFont="1" applyFill="1" applyBorder="1" applyAlignment="1">
      <alignment vertical="center"/>
    </xf>
    <xf numFmtId="164" fontId="10" fillId="4" borderId="57" xfId="0" applyNumberFormat="1" applyFont="1" applyFill="1" applyBorder="1" applyAlignment="1">
      <alignment horizontal="center" vertical="center" wrapText="1"/>
    </xf>
    <xf numFmtId="166" fontId="10" fillId="4" borderId="17"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5" fontId="10" fillId="4" borderId="19" xfId="0" applyNumberFormat="1" applyFont="1" applyFill="1" applyBorder="1" applyAlignment="1">
      <alignment horizontal="center" vertical="center"/>
    </xf>
    <xf numFmtId="1" fontId="10" fillId="4" borderId="19" xfId="0" applyNumberFormat="1" applyFont="1" applyFill="1" applyBorder="1" applyAlignment="1">
      <alignment horizontal="center" vertical="center"/>
    </xf>
    <xf numFmtId="164" fontId="10" fillId="4" borderId="17" xfId="0" applyNumberFormat="1" applyFont="1" applyFill="1" applyBorder="1" applyAlignment="1">
      <alignment horizontal="center" vertical="center"/>
    </xf>
    <xf numFmtId="164" fontId="10" fillId="4" borderId="55" xfId="0" applyNumberFormat="1" applyFont="1" applyFill="1" applyBorder="1" applyAlignment="1">
      <alignment horizontal="center" vertical="center" wrapText="1"/>
    </xf>
    <xf numFmtId="166" fontId="10" fillId="4" borderId="21" xfId="0" applyNumberFormat="1" applyFont="1" applyFill="1" applyBorder="1" applyAlignment="1">
      <alignment horizontal="center" vertical="center"/>
    </xf>
    <xf numFmtId="166" fontId="10" fillId="4" borderId="22" xfId="0" applyNumberFormat="1" applyFont="1" applyFill="1" applyBorder="1" applyAlignment="1">
      <alignment horizontal="center" vertical="center"/>
    </xf>
    <xf numFmtId="165" fontId="10" fillId="4" borderId="23" xfId="0" applyNumberFormat="1" applyFont="1" applyFill="1" applyBorder="1" applyAlignment="1">
      <alignment horizontal="center" vertical="center"/>
    </xf>
    <xf numFmtId="0" fontId="10" fillId="4" borderId="14" xfId="0" applyNumberFormat="1" applyFont="1" applyFill="1" applyBorder="1" applyAlignment="1">
      <alignment horizontal="left" vertical="center"/>
    </xf>
    <xf numFmtId="0" fontId="10" fillId="4" borderId="27" xfId="0" applyFont="1" applyFill="1" applyBorder="1" applyAlignment="1">
      <alignment horizontal="center" vertical="center"/>
    </xf>
    <xf numFmtId="0" fontId="10" fillId="4" borderId="14" xfId="0"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12" xfId="0" applyNumberFormat="1" applyFont="1" applyFill="1" applyBorder="1" applyAlignment="1">
      <alignment horizontal="center" vertical="center" wrapText="1"/>
    </xf>
    <xf numFmtId="0" fontId="10" fillId="4" borderId="12" xfId="0" applyNumberFormat="1" applyFont="1" applyFill="1" applyBorder="1" applyAlignment="1">
      <alignment horizontal="left" vertical="center"/>
    </xf>
    <xf numFmtId="164" fontId="10" fillId="0" borderId="38" xfId="0" applyNumberFormat="1" applyFont="1" applyBorder="1" applyAlignment="1">
      <alignment horizontal="center" vertical="center" wrapText="1"/>
    </xf>
    <xf numFmtId="166" fontId="10" fillId="0" borderId="10" xfId="0" applyNumberFormat="1" applyFont="1" applyBorder="1" applyAlignment="1">
      <alignment horizontal="center" vertical="center"/>
    </xf>
    <xf numFmtId="166" fontId="23" fillId="0" borderId="11" xfId="0" quotePrefix="1" applyNumberFormat="1" applyFont="1" applyBorder="1" applyAlignment="1">
      <alignment horizontal="center" vertical="center"/>
    </xf>
    <xf numFmtId="165" fontId="23" fillId="0" borderId="12" xfId="0" quotePrefix="1" applyNumberFormat="1" applyFont="1" applyBorder="1" applyAlignment="1">
      <alignment horizontal="center" vertical="center"/>
    </xf>
    <xf numFmtId="0" fontId="10" fillId="4" borderId="50" xfId="0" applyNumberFormat="1" applyFont="1" applyFill="1" applyBorder="1" applyAlignment="1">
      <alignment horizontal="center" vertical="center" wrapText="1"/>
    </xf>
    <xf numFmtId="0" fontId="10" fillId="0" borderId="49" xfId="0" applyFont="1" applyBorder="1" applyAlignment="1">
      <alignment horizontal="center" vertical="center"/>
    </xf>
    <xf numFmtId="1" fontId="10" fillId="0" borderId="53" xfId="0" applyNumberFormat="1" applyFont="1" applyBorder="1" applyAlignment="1">
      <alignment horizontal="center" vertical="center"/>
    </xf>
    <xf numFmtId="0" fontId="10" fillId="4" borderId="39" xfId="0" applyFont="1" applyFill="1" applyBorder="1" applyAlignment="1">
      <alignment horizontal="center" vertical="center"/>
    </xf>
    <xf numFmtId="0" fontId="10" fillId="0" borderId="17" xfId="0" applyFont="1" applyBorder="1" applyAlignment="1">
      <alignment horizontal="center" vertical="center"/>
    </xf>
    <xf numFmtId="167" fontId="10" fillId="4" borderId="28" xfId="0" applyNumberFormat="1" applyFont="1" applyFill="1" applyBorder="1" applyAlignment="1">
      <alignment horizontal="center" vertical="center" wrapText="1"/>
    </xf>
    <xf numFmtId="166" fontId="21" fillId="0" borderId="29" xfId="0" quotePrefix="1" applyNumberFormat="1" applyFont="1" applyBorder="1" applyAlignment="1">
      <alignment horizontal="center" vertical="center"/>
    </xf>
    <xf numFmtId="165" fontId="21" fillId="0" borderId="30" xfId="0" quotePrefix="1" applyNumberFormat="1" applyFont="1" applyBorder="1" applyAlignment="1">
      <alignment horizontal="center" vertical="center"/>
    </xf>
    <xf numFmtId="164" fontId="10" fillId="0" borderId="39" xfId="0" applyNumberFormat="1" applyFont="1" applyBorder="1" applyAlignment="1">
      <alignment horizontal="center" vertical="center" wrapText="1"/>
    </xf>
    <xf numFmtId="0" fontId="10" fillId="0" borderId="54" xfId="0" applyFont="1" applyBorder="1" applyAlignment="1">
      <alignment horizontal="center" vertical="center"/>
    </xf>
    <xf numFmtId="0" fontId="10" fillId="0" borderId="23" xfId="0" applyFont="1" applyBorder="1" applyAlignment="1">
      <alignment horizontal="center" vertical="center"/>
    </xf>
    <xf numFmtId="166" fontId="0" fillId="0" borderId="0" xfId="0" applyNumberFormat="1" applyAlignment="1">
      <alignment horizontal="left" vertical="center" wrapText="1"/>
    </xf>
    <xf numFmtId="0" fontId="26" fillId="0" borderId="10" xfId="0" applyFont="1" applyFill="1" applyBorder="1" applyAlignment="1">
      <alignment horizontal="center" vertical="center" wrapText="1"/>
    </xf>
    <xf numFmtId="164" fontId="26" fillId="0" borderId="12" xfId="0" applyNumberFormat="1" applyFont="1" applyFill="1" applyBorder="1" applyAlignment="1">
      <alignment horizontal="center" vertical="center"/>
    </xf>
    <xf numFmtId="166" fontId="26" fillId="0" borderId="36" xfId="0" applyNumberFormat="1" applyFont="1" applyFill="1" applyBorder="1" applyAlignment="1">
      <alignment horizontal="center" vertical="center" wrapText="1"/>
    </xf>
    <xf numFmtId="164" fontId="26" fillId="0" borderId="37" xfId="0" applyNumberFormat="1" applyFont="1" applyFill="1" applyBorder="1" applyAlignment="1">
      <alignment horizontal="center" vertical="center" wrapText="1"/>
    </xf>
    <xf numFmtId="166" fontId="26" fillId="0" borderId="28" xfId="0" applyNumberFormat="1" applyFont="1" applyFill="1" applyBorder="1" applyAlignment="1">
      <alignment horizontal="center" vertical="center" wrapText="1"/>
    </xf>
    <xf numFmtId="164" fontId="26" fillId="0" borderId="30" xfId="0" applyNumberFormat="1" applyFont="1" applyFill="1" applyBorder="1" applyAlignment="1">
      <alignment horizontal="center" vertical="center"/>
    </xf>
    <xf numFmtId="0" fontId="26" fillId="4" borderId="28" xfId="0" applyFont="1" applyFill="1" applyBorder="1" applyAlignment="1">
      <alignment horizontal="center" vertical="center" wrapText="1"/>
    </xf>
    <xf numFmtId="164" fontId="26" fillId="4" borderId="30" xfId="0" applyNumberFormat="1" applyFont="1" applyFill="1" applyBorder="1" applyAlignment="1">
      <alignment horizontal="center" vertical="center"/>
    </xf>
    <xf numFmtId="0" fontId="26" fillId="0" borderId="31" xfId="0" applyNumberFormat="1" applyFont="1" applyFill="1" applyBorder="1" applyAlignment="1">
      <alignment horizontal="center" vertical="center" wrapText="1"/>
    </xf>
    <xf numFmtId="164" fontId="26" fillId="0" borderId="32" xfId="0" applyNumberFormat="1" applyFont="1" applyFill="1" applyBorder="1" applyAlignment="1">
      <alignment horizontal="center" vertical="center" wrapText="1"/>
    </xf>
    <xf numFmtId="0" fontId="26" fillId="4" borderId="17" xfId="0" applyFont="1" applyFill="1" applyBorder="1" applyAlignment="1">
      <alignment horizontal="center" vertical="center" wrapText="1"/>
    </xf>
    <xf numFmtId="164" fontId="26" fillId="4" borderId="19" xfId="0" applyNumberFormat="1" applyFont="1" applyFill="1" applyBorder="1" applyAlignment="1">
      <alignment horizontal="center" vertical="center"/>
    </xf>
    <xf numFmtId="166" fontId="26" fillId="4" borderId="36" xfId="0" applyNumberFormat="1" applyFont="1" applyFill="1" applyBorder="1" applyAlignment="1">
      <alignment horizontal="center" vertical="center" wrapText="1"/>
    </xf>
    <xf numFmtId="164" fontId="26" fillId="4" borderId="12" xfId="0" applyNumberFormat="1" applyFont="1" applyFill="1" applyBorder="1" applyAlignment="1">
      <alignment horizontal="center" vertical="center"/>
    </xf>
    <xf numFmtId="0" fontId="26" fillId="4" borderId="10" xfId="0" applyFont="1" applyFill="1" applyBorder="1" applyAlignment="1">
      <alignment horizontal="center" vertical="center" wrapText="1"/>
    </xf>
    <xf numFmtId="166" fontId="26" fillId="4" borderId="31" xfId="0" applyNumberFormat="1" applyFont="1" applyFill="1" applyBorder="1" applyAlignment="1">
      <alignment horizontal="center" vertical="center" wrapText="1"/>
    </xf>
    <xf numFmtId="166" fontId="26" fillId="4" borderId="28" xfId="0" applyNumberFormat="1" applyFont="1" applyFill="1" applyBorder="1" applyAlignment="1">
      <alignment horizontal="center" vertical="center"/>
    </xf>
    <xf numFmtId="164" fontId="26" fillId="4" borderId="32" xfId="0" applyNumberFormat="1" applyFont="1" applyFill="1" applyBorder="1" applyAlignment="1">
      <alignment horizontal="center" vertical="center" wrapText="1"/>
    </xf>
    <xf numFmtId="0" fontId="26" fillId="4" borderId="31" xfId="0" applyFont="1" applyFill="1" applyBorder="1" applyAlignment="1">
      <alignment horizontal="center" vertical="center" wrapText="1"/>
    </xf>
    <xf numFmtId="164" fontId="26" fillId="4" borderId="30" xfId="0" applyNumberFormat="1" applyFont="1" applyFill="1" applyBorder="1" applyAlignment="1">
      <alignment horizontal="center" vertical="center" wrapText="1"/>
    </xf>
    <xf numFmtId="164" fontId="26" fillId="0" borderId="53" xfId="0" applyNumberFormat="1" applyFont="1" applyFill="1" applyBorder="1" applyAlignment="1">
      <alignment horizontal="center" vertical="center"/>
    </xf>
    <xf numFmtId="164" fontId="26" fillId="0" borderId="51" xfId="0" applyNumberFormat="1" applyFont="1" applyFill="1" applyBorder="1" applyAlignment="1">
      <alignment horizontal="center" vertical="center" wrapText="1"/>
    </xf>
    <xf numFmtId="0" fontId="26" fillId="4" borderId="49" xfId="0" applyFont="1" applyFill="1" applyBorder="1" applyAlignment="1">
      <alignment horizontal="center" vertical="center" wrapText="1"/>
    </xf>
    <xf numFmtId="164" fontId="26" fillId="4" borderId="53" xfId="0" applyNumberFormat="1" applyFont="1" applyFill="1" applyBorder="1" applyAlignment="1">
      <alignment horizontal="center" vertical="center"/>
    </xf>
    <xf numFmtId="0" fontId="26" fillId="0" borderId="28" xfId="0" applyFont="1" applyFill="1" applyBorder="1" applyAlignment="1">
      <alignment horizontal="center" vertical="center" wrapText="1"/>
    </xf>
    <xf numFmtId="0" fontId="26" fillId="0" borderId="31" xfId="0" applyFont="1" applyFill="1" applyBorder="1" applyAlignment="1">
      <alignment horizontal="center" vertical="center"/>
    </xf>
    <xf numFmtId="0" fontId="26" fillId="4" borderId="31" xfId="0" applyNumberFormat="1" applyFont="1" applyFill="1" applyBorder="1" applyAlignment="1">
      <alignment horizontal="center" vertical="center" wrapText="1"/>
    </xf>
    <xf numFmtId="166" fontId="26" fillId="0" borderId="31" xfId="0" applyNumberFormat="1" applyFont="1" applyFill="1" applyBorder="1" applyAlignment="1">
      <alignment horizontal="center" vertical="center" wrapText="1"/>
    </xf>
    <xf numFmtId="165" fontId="26" fillId="0" borderId="28" xfId="0" applyNumberFormat="1" applyFont="1" applyFill="1" applyBorder="1" applyAlignment="1">
      <alignment horizontal="center" vertical="center" wrapText="1"/>
    </xf>
    <xf numFmtId="164" fontId="26" fillId="0" borderId="30" xfId="0" applyNumberFormat="1" applyFont="1" applyFill="1" applyBorder="1" applyAlignment="1">
      <alignment horizontal="center" vertical="center" wrapText="1"/>
    </xf>
    <xf numFmtId="166" fontId="26" fillId="0" borderId="79" xfId="0"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6" fontId="26" fillId="0" borderId="10" xfId="0" applyNumberFormat="1" applyFont="1" applyFill="1" applyBorder="1" applyAlignment="1">
      <alignment horizontal="center" vertical="center" wrapText="1"/>
    </xf>
    <xf numFmtId="166" fontId="26" fillId="4" borderId="21" xfId="0" applyNumberFormat="1" applyFont="1" applyFill="1" applyBorder="1" applyAlignment="1">
      <alignment horizontal="center" vertical="center" wrapText="1"/>
    </xf>
    <xf numFmtId="164" fontId="26" fillId="4" borderId="23" xfId="0" applyNumberFormat="1" applyFont="1" applyFill="1" applyBorder="1" applyAlignment="1">
      <alignment horizontal="center" vertical="center"/>
    </xf>
    <xf numFmtId="164" fontId="26" fillId="4" borderId="23" xfId="0" applyNumberFormat="1" applyFont="1" applyFill="1" applyBorder="1" applyAlignment="1">
      <alignment horizontal="center" vertical="center" wrapText="1"/>
    </xf>
    <xf numFmtId="166" fontId="26" fillId="0" borderId="21" xfId="0" applyNumberFormat="1" applyFont="1" applyFill="1" applyBorder="1" applyAlignment="1">
      <alignment horizontal="center" vertical="center" wrapText="1"/>
    </xf>
    <xf numFmtId="164" fontId="26" fillId="0" borderId="23" xfId="0" applyNumberFormat="1" applyFont="1" applyFill="1" applyBorder="1" applyAlignment="1">
      <alignment horizontal="center" vertical="center" wrapText="1"/>
    </xf>
    <xf numFmtId="166" fontId="29" fillId="11" borderId="13" xfId="0" quotePrefix="1" applyNumberFormat="1" applyFont="1" applyFill="1" applyBorder="1" applyAlignment="1">
      <alignment horizontal="center" vertical="center" wrapText="1"/>
    </xf>
    <xf numFmtId="164" fontId="29" fillId="4" borderId="14" xfId="0" quotePrefix="1" applyNumberFormat="1" applyFont="1" applyFill="1" applyBorder="1" applyAlignment="1">
      <alignment horizontal="center" vertical="center"/>
    </xf>
    <xf numFmtId="164" fontId="25" fillId="4" borderId="15" xfId="0" applyNumberFormat="1" applyFont="1" applyFill="1" applyBorder="1" applyAlignment="1">
      <alignment horizontal="center" vertical="center" wrapText="1"/>
    </xf>
    <xf numFmtId="164" fontId="25" fillId="4" borderId="14" xfId="0" applyNumberFormat="1" applyFont="1" applyFill="1" applyBorder="1" applyAlignment="1">
      <alignment horizontal="center" vertical="center" wrapText="1"/>
    </xf>
    <xf numFmtId="166" fontId="29" fillId="11" borderId="21" xfId="0" quotePrefix="1" applyNumberFormat="1" applyFont="1" applyFill="1" applyBorder="1" applyAlignment="1">
      <alignment horizontal="center" vertical="center" wrapText="1"/>
    </xf>
    <xf numFmtId="1" fontId="25" fillId="4" borderId="23" xfId="0" applyNumberFormat="1" applyFont="1" applyFill="1" applyBorder="1" applyAlignment="1">
      <alignment horizontal="center" vertical="center"/>
    </xf>
    <xf numFmtId="1" fontId="29" fillId="4" borderId="41" xfId="0" quotePrefix="1" applyNumberFormat="1" applyFont="1" applyFill="1" applyBorder="1" applyAlignment="1">
      <alignment horizontal="center" vertical="center" wrapText="1"/>
    </xf>
    <xf numFmtId="166" fontId="25" fillId="11" borderId="21"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1" xfId="0" applyNumberFormat="1" applyFont="1" applyFill="1" applyBorder="1" applyAlignment="1">
      <alignment horizontal="left" vertical="center"/>
    </xf>
    <xf numFmtId="165" fontId="26" fillId="0" borderId="12" xfId="0" applyNumberFormat="1" applyFont="1" applyFill="1" applyBorder="1" applyAlignment="1">
      <alignment horizontal="center" vertical="center" wrapText="1"/>
    </xf>
    <xf numFmtId="44" fontId="26" fillId="0" borderId="12" xfId="0" applyNumberFormat="1" applyFont="1" applyFill="1" applyBorder="1" applyAlignment="1">
      <alignment horizontal="center" vertical="center"/>
    </xf>
    <xf numFmtId="44" fontId="26" fillId="0" borderId="12" xfId="0" applyNumberFormat="1" applyFont="1" applyFill="1" applyBorder="1" applyAlignment="1">
      <alignment horizontal="center" vertical="center" wrapText="1"/>
    </xf>
    <xf numFmtId="0" fontId="25" fillId="0" borderId="28" xfId="0" applyFont="1" applyFill="1" applyBorder="1" applyAlignment="1">
      <alignment horizontal="center" vertical="center"/>
    </xf>
    <xf numFmtId="0" fontId="25" fillId="0" borderId="29" xfId="0" applyNumberFormat="1" applyFont="1" applyFill="1" applyBorder="1" applyAlignment="1">
      <alignment horizontal="left" vertical="center"/>
    </xf>
    <xf numFmtId="165" fontId="26" fillId="0" borderId="30" xfId="0" applyNumberFormat="1" applyFont="1" applyFill="1" applyBorder="1" applyAlignment="1">
      <alignment horizontal="center" vertical="center" wrapText="1"/>
    </xf>
    <xf numFmtId="44" fontId="26" fillId="0" borderId="30" xfId="0" applyNumberFormat="1" applyFont="1" applyFill="1" applyBorder="1" applyAlignment="1">
      <alignment horizontal="center" vertical="center"/>
    </xf>
    <xf numFmtId="44" fontId="26" fillId="0" borderId="30" xfId="0" applyNumberFormat="1" applyFont="1" applyFill="1" applyBorder="1" applyAlignment="1">
      <alignment horizontal="center" vertical="center" wrapText="1"/>
    </xf>
    <xf numFmtId="0" fontId="25" fillId="0" borderId="29" xfId="0" applyNumberFormat="1" applyFont="1" applyFill="1" applyBorder="1" applyAlignment="1">
      <alignment vertical="center"/>
    </xf>
    <xf numFmtId="166" fontId="30" fillId="0" borderId="31" xfId="0" quotePrefix="1" applyNumberFormat="1" applyFont="1" applyFill="1" applyBorder="1" applyAlignment="1">
      <alignment horizontal="center" vertical="center" wrapText="1"/>
    </xf>
    <xf numFmtId="44" fontId="30" fillId="0" borderId="30" xfId="0" quotePrefix="1" applyNumberFormat="1" applyFont="1" applyFill="1" applyBorder="1" applyAlignment="1">
      <alignment horizontal="center" vertical="center"/>
    </xf>
    <xf numFmtId="0" fontId="26" fillId="0" borderId="42" xfId="0" applyFont="1" applyFill="1" applyBorder="1" applyAlignment="1">
      <alignment horizontal="center" vertical="center" wrapText="1"/>
    </xf>
    <xf numFmtId="44" fontId="27" fillId="0" borderId="30" xfId="0" quotePrefix="1" applyNumberFormat="1" applyFont="1" applyFill="1" applyBorder="1" applyAlignment="1">
      <alignment horizontal="center" vertical="center" wrapText="1"/>
    </xf>
    <xf numFmtId="0" fontId="25" fillId="0" borderId="71" xfId="0" applyFont="1" applyFill="1" applyBorder="1" applyAlignment="1">
      <alignment horizontal="center" vertical="center"/>
    </xf>
    <xf numFmtId="0" fontId="25" fillId="0" borderId="0" xfId="0" applyNumberFormat="1" applyFont="1" applyFill="1" applyBorder="1" applyAlignment="1">
      <alignment vertical="center"/>
    </xf>
    <xf numFmtId="165" fontId="26" fillId="0" borderId="0" xfId="0" applyNumberFormat="1" applyFont="1" applyFill="1" applyBorder="1" applyAlignment="1">
      <alignment horizontal="center" vertical="center" wrapText="1"/>
    </xf>
    <xf numFmtId="164" fontId="26" fillId="0" borderId="0"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NumberFormat="1" applyFont="1" applyFill="1" applyBorder="1" applyAlignment="1">
      <alignment vertical="center"/>
    </xf>
    <xf numFmtId="166" fontId="25" fillId="0" borderId="0" xfId="0" applyNumberFormat="1" applyFont="1" applyFill="1" applyBorder="1" applyAlignment="1">
      <alignment horizontal="left" vertical="center" wrapText="1"/>
    </xf>
    <xf numFmtId="1" fontId="29" fillId="4" borderId="23" xfId="0" quotePrefix="1"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164" fontId="26" fillId="0" borderId="14" xfId="0" applyNumberFormat="1" applyFont="1" applyFill="1" applyBorder="1" applyAlignment="1">
      <alignment horizontal="center" vertical="center" wrapText="1"/>
    </xf>
    <xf numFmtId="164" fontId="26" fillId="0" borderId="28" xfId="0"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164" fontId="26" fillId="0" borderId="5" xfId="0" applyNumberFormat="1"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28" xfId="0" applyFont="1" applyFill="1" applyBorder="1" applyAlignment="1">
      <alignment horizontal="center" vertical="center"/>
    </xf>
    <xf numFmtId="166" fontId="26" fillId="0" borderId="30" xfId="0" applyNumberFormat="1" applyFont="1" applyFill="1" applyBorder="1" applyAlignment="1">
      <alignment horizontal="center" vertical="center" wrapText="1"/>
    </xf>
    <xf numFmtId="0" fontId="26" fillId="0" borderId="31" xfId="0" applyFont="1" applyFill="1" applyBorder="1" applyAlignment="1">
      <alignment horizontal="center" vertical="center" wrapText="1"/>
    </xf>
    <xf numFmtId="44" fontId="27" fillId="0" borderId="30" xfId="0" quotePrefix="1" applyNumberFormat="1" applyFont="1" applyFill="1" applyBorder="1" applyAlignment="1">
      <alignment horizontal="center" vertical="center"/>
    </xf>
    <xf numFmtId="0" fontId="25" fillId="0" borderId="0" xfId="0" applyFont="1" applyFill="1" applyBorder="1" applyAlignment="1">
      <alignment horizontal="center" vertical="center"/>
    </xf>
    <xf numFmtId="0" fontId="26" fillId="0" borderId="39" xfId="0" applyFont="1" applyFill="1" applyBorder="1" applyAlignment="1">
      <alignment horizontal="center" vertical="center"/>
    </xf>
    <xf numFmtId="164" fontId="26" fillId="0" borderId="39" xfId="0" applyNumberFormat="1" applyFont="1" applyFill="1" applyBorder="1" applyAlignment="1">
      <alignment horizontal="center" vertical="center" wrapText="1"/>
    </xf>
    <xf numFmtId="164" fontId="29" fillId="0" borderId="14" xfId="0" quotePrefix="1" applyNumberFormat="1" applyFont="1" applyFill="1" applyBorder="1" applyAlignment="1">
      <alignment horizontal="center" vertical="center"/>
    </xf>
    <xf numFmtId="164" fontId="25" fillId="0" borderId="14" xfId="0" applyNumberFormat="1" applyFont="1" applyFill="1" applyBorder="1" applyAlignment="1">
      <alignment horizontal="center" vertical="center" wrapText="1"/>
    </xf>
    <xf numFmtId="1" fontId="25" fillId="0" borderId="23" xfId="0" applyNumberFormat="1" applyFont="1" applyFill="1" applyBorder="1" applyAlignment="1">
      <alignment horizontal="center" vertical="center"/>
    </xf>
    <xf numFmtId="1" fontId="29" fillId="0" borderId="23" xfId="0" quotePrefix="1" applyNumberFormat="1" applyFont="1" applyFill="1" applyBorder="1" applyAlignment="1">
      <alignment horizontal="center" vertical="center" wrapText="1"/>
    </xf>
    <xf numFmtId="164" fontId="27" fillId="4" borderId="30" xfId="0" applyNumberFormat="1" applyFont="1" applyFill="1" applyBorder="1" applyAlignment="1">
      <alignment horizontal="center" vertical="center" wrapText="1"/>
    </xf>
    <xf numFmtId="166" fontId="26" fillId="0" borderId="28" xfId="0" applyNumberFormat="1" applyFont="1" applyFill="1" applyBorder="1" applyAlignment="1">
      <alignment horizontal="center" vertical="center"/>
    </xf>
    <xf numFmtId="164" fontId="26" fillId="4" borderId="19" xfId="0" applyNumberFormat="1" applyFont="1" applyFill="1" applyBorder="1" applyAlignment="1">
      <alignment horizontal="center" vertical="center" wrapText="1"/>
    </xf>
    <xf numFmtId="164" fontId="26" fillId="0" borderId="23" xfId="0" applyNumberFormat="1" applyFont="1" applyFill="1" applyBorder="1" applyAlignment="1">
      <alignment horizontal="center" vertical="center"/>
    </xf>
    <xf numFmtId="166" fontId="26" fillId="0" borderId="10" xfId="0" applyNumberFormat="1" applyFont="1" applyFill="1" applyBorder="1" applyAlignment="1">
      <alignment horizontal="center" vertical="center"/>
    </xf>
    <xf numFmtId="0" fontId="26" fillId="4" borderId="36" xfId="0" applyFont="1" applyFill="1" applyBorder="1" applyAlignment="1">
      <alignment horizontal="center" vertical="center" wrapText="1"/>
    </xf>
    <xf numFmtId="166" fontId="26" fillId="0" borderId="42" xfId="0" applyNumberFormat="1" applyFont="1" applyFill="1" applyBorder="1" applyAlignment="1">
      <alignment horizontal="center" vertical="center" wrapText="1"/>
    </xf>
    <xf numFmtId="0" fontId="26" fillId="4" borderId="42" xfId="0" applyFont="1" applyFill="1" applyBorder="1" applyAlignment="1">
      <alignment horizontal="center" vertical="center"/>
    </xf>
    <xf numFmtId="167" fontId="26" fillId="0" borderId="28" xfId="0" applyNumberFormat="1" applyFont="1" applyFill="1" applyBorder="1" applyAlignment="1">
      <alignment horizontal="center" vertical="center" wrapText="1"/>
    </xf>
    <xf numFmtId="0" fontId="26" fillId="0" borderId="83" xfId="0" applyFont="1" applyFill="1" applyBorder="1" applyAlignment="1">
      <alignment horizontal="center" vertical="center" wrapText="1"/>
    </xf>
    <xf numFmtId="166" fontId="26" fillId="4" borderId="83" xfId="0" applyNumberFormat="1" applyFont="1" applyFill="1" applyBorder="1" applyAlignment="1">
      <alignment horizontal="center" vertical="center" wrapText="1"/>
    </xf>
    <xf numFmtId="164" fontId="26" fillId="4" borderId="5" xfId="0" applyNumberFormat="1" applyFont="1" applyFill="1" applyBorder="1" applyAlignment="1">
      <alignment horizontal="center" vertical="center"/>
    </xf>
    <xf numFmtId="0" fontId="26" fillId="0" borderId="26" xfId="0" applyFont="1" applyFill="1" applyBorder="1" applyAlignment="1">
      <alignment horizontal="center" vertical="center" wrapText="1"/>
    </xf>
    <xf numFmtId="0" fontId="27" fillId="0" borderId="83" xfId="0" applyFont="1" applyFill="1" applyBorder="1" applyAlignment="1">
      <alignment horizontal="center" vertical="center" wrapText="1"/>
    </xf>
    <xf numFmtId="164" fontId="27" fillId="0" borderId="5" xfId="0" applyNumberFormat="1" applyFont="1" applyFill="1" applyBorder="1" applyAlignment="1">
      <alignment horizontal="center" vertical="center" wrapText="1"/>
    </xf>
    <xf numFmtId="0" fontId="26" fillId="0" borderId="83" xfId="0" applyFont="1" applyFill="1" applyBorder="1" applyAlignment="1">
      <alignment horizontal="center" vertical="center"/>
    </xf>
    <xf numFmtId="44" fontId="26" fillId="0" borderId="5" xfId="0" applyNumberFormat="1" applyFont="1" applyFill="1" applyBorder="1" applyAlignment="1">
      <alignment horizontal="center" vertical="center" wrapText="1"/>
    </xf>
    <xf numFmtId="164" fontId="26" fillId="0" borderId="2" xfId="0" applyNumberFormat="1" applyFont="1" applyFill="1" applyBorder="1" applyAlignment="1">
      <alignment horizontal="center" vertical="center"/>
    </xf>
    <xf numFmtId="166" fontId="26" fillId="4" borderId="79" xfId="0" applyNumberFormat="1" applyFont="1" applyFill="1" applyBorder="1" applyAlignment="1">
      <alignment horizontal="center" vertical="center" wrapText="1"/>
    </xf>
    <xf numFmtId="0" fontId="26" fillId="4" borderId="79" xfId="0" applyFont="1" applyFill="1" applyBorder="1" applyAlignment="1">
      <alignment horizontal="center" vertical="center"/>
    </xf>
    <xf numFmtId="164" fontId="26" fillId="4" borderId="53" xfId="0" applyNumberFormat="1" applyFont="1" applyFill="1" applyBorder="1" applyAlignment="1">
      <alignment horizontal="center" vertical="center" wrapText="1"/>
    </xf>
    <xf numFmtId="0" fontId="26" fillId="4" borderId="79" xfId="0" applyNumberFormat="1" applyFont="1" applyFill="1" applyBorder="1" applyAlignment="1">
      <alignment horizontal="center" vertical="center" wrapText="1"/>
    </xf>
    <xf numFmtId="0" fontId="28" fillId="4" borderId="36" xfId="0" applyFont="1" applyFill="1" applyBorder="1" applyAlignment="1">
      <alignment horizontal="center" vertical="center" wrapText="1"/>
    </xf>
    <xf numFmtId="164" fontId="28" fillId="4" borderId="12" xfId="0" applyNumberFormat="1" applyFont="1" applyFill="1" applyBorder="1" applyAlignment="1">
      <alignment horizontal="center" vertical="center"/>
    </xf>
    <xf numFmtId="166" fontId="26" fillId="4" borderId="35" xfId="0" applyNumberFormat="1" applyFont="1" applyFill="1" applyBorder="1" applyAlignment="1">
      <alignment horizontal="center" vertical="center" wrapText="1"/>
    </xf>
    <xf numFmtId="0" fontId="26" fillId="4" borderId="35" xfId="0" applyNumberFormat="1" applyFont="1" applyFill="1" applyBorder="1" applyAlignment="1">
      <alignment horizontal="center" vertical="center" wrapText="1"/>
    </xf>
    <xf numFmtId="164" fontId="26" fillId="0" borderId="14" xfId="0" applyNumberFormat="1" applyFont="1" applyFill="1" applyBorder="1" applyAlignment="1">
      <alignment horizontal="center" vertical="center"/>
    </xf>
    <xf numFmtId="0" fontId="26" fillId="0" borderId="28" xfId="0" applyNumberFormat="1" applyFont="1" applyFill="1" applyBorder="1" applyAlignment="1">
      <alignment horizontal="center" vertical="center" wrapText="1"/>
    </xf>
    <xf numFmtId="0" fontId="26" fillId="0" borderId="79" xfId="0" applyNumberFormat="1" applyFont="1" applyFill="1" applyBorder="1" applyAlignment="1">
      <alignment horizontal="center" vertical="center" wrapText="1"/>
    </xf>
    <xf numFmtId="164" fontId="26" fillId="0" borderId="53" xfId="0" applyNumberFormat="1" applyFont="1" applyFill="1" applyBorder="1" applyAlignment="1">
      <alignment horizontal="center" vertical="center" wrapText="1"/>
    </xf>
    <xf numFmtId="0" fontId="26" fillId="0" borderId="43" xfId="0" applyFont="1" applyFill="1" applyBorder="1" applyAlignment="1">
      <alignment horizontal="center" vertical="center" wrapText="1"/>
    </xf>
    <xf numFmtId="164" fontId="26" fillId="0" borderId="70" xfId="0" applyNumberFormat="1" applyFont="1" applyFill="1" applyBorder="1" applyAlignment="1">
      <alignment horizontal="center" vertical="center"/>
    </xf>
    <xf numFmtId="0" fontId="26" fillId="0" borderId="43" xfId="0" applyNumberFormat="1" applyFont="1" applyFill="1" applyBorder="1" applyAlignment="1">
      <alignment horizontal="center" vertical="center" wrapText="1"/>
    </xf>
    <xf numFmtId="164" fontId="26" fillId="0" borderId="70" xfId="0" applyNumberFormat="1" applyFont="1" applyFill="1" applyBorder="1" applyAlignment="1">
      <alignment horizontal="center" vertical="center" wrapText="1"/>
    </xf>
    <xf numFmtId="164" fontId="26" fillId="4" borderId="70" xfId="0" applyNumberFormat="1" applyFont="1" applyFill="1" applyBorder="1" applyAlignment="1">
      <alignment horizontal="center" vertical="center"/>
    </xf>
    <xf numFmtId="0" fontId="26" fillId="0" borderId="36" xfId="0" applyFont="1" applyFill="1" applyBorder="1" applyAlignment="1">
      <alignment horizontal="center" vertical="center" wrapText="1"/>
    </xf>
    <xf numFmtId="0" fontId="26" fillId="4" borderId="31" xfId="0" applyFont="1" applyFill="1" applyBorder="1" applyAlignment="1">
      <alignment horizontal="center" vertical="center"/>
    </xf>
    <xf numFmtId="0" fontId="25" fillId="4" borderId="80" xfId="0" applyFont="1" applyFill="1" applyBorder="1" applyAlignment="1">
      <alignment horizontal="left" vertical="center"/>
    </xf>
    <xf numFmtId="0" fontId="25" fillId="4" borderId="38" xfId="0" applyFont="1" applyFill="1" applyBorder="1" applyAlignment="1">
      <alignment horizontal="left" vertical="center"/>
    </xf>
    <xf numFmtId="0" fontId="25" fillId="4" borderId="81" xfId="0" applyFont="1" applyFill="1" applyBorder="1" applyAlignment="1">
      <alignment horizontal="left" vertical="center"/>
    </xf>
    <xf numFmtId="0" fontId="26" fillId="0" borderId="42" xfId="0" applyNumberFormat="1" applyFont="1" applyFill="1" applyBorder="1" applyAlignment="1">
      <alignment horizontal="center" vertical="center" wrapText="1"/>
    </xf>
    <xf numFmtId="164" fontId="25" fillId="4" borderId="59" xfId="0" applyNumberFormat="1" applyFont="1" applyFill="1" applyBorder="1" applyAlignment="1">
      <alignment horizontal="center" vertical="center" wrapText="1"/>
    </xf>
    <xf numFmtId="1" fontId="25" fillId="4" borderId="59" xfId="0" applyNumberFormat="1" applyFont="1" applyFill="1" applyBorder="1" applyAlignment="1">
      <alignment horizontal="center" vertical="center" wrapText="1"/>
    </xf>
    <xf numFmtId="164" fontId="26" fillId="0" borderId="4" xfId="0" applyNumberFormat="1" applyFont="1" applyFill="1" applyBorder="1" applyAlignment="1">
      <alignment horizontal="center" vertical="center" wrapText="1"/>
    </xf>
    <xf numFmtId="164" fontId="26" fillId="4" borderId="21" xfId="0" applyNumberFormat="1" applyFont="1" applyFill="1" applyBorder="1" applyAlignment="1">
      <alignment horizontal="center" vertical="center" wrapText="1"/>
    </xf>
    <xf numFmtId="168" fontId="0" fillId="0" borderId="0" xfId="0" applyNumberFormat="1" applyAlignment="1">
      <alignment horizontal="center"/>
    </xf>
    <xf numFmtId="0" fontId="34" fillId="10" borderId="59" xfId="0" applyFont="1" applyFill="1" applyBorder="1" applyAlignment="1">
      <alignment horizontal="center" vertical="center"/>
    </xf>
    <xf numFmtId="1" fontId="3" fillId="10" borderId="4" xfId="0" applyNumberFormat="1" applyFont="1" applyFill="1" applyBorder="1" applyAlignment="1">
      <alignment horizontal="center" vertical="center"/>
    </xf>
    <xf numFmtId="168" fontId="3" fillId="10" borderId="3" xfId="0" applyNumberFormat="1" applyFont="1" applyFill="1" applyBorder="1" applyAlignment="1">
      <alignment horizontal="center" vertical="center"/>
    </xf>
    <xf numFmtId="0" fontId="0" fillId="0" borderId="0" xfId="0" applyBorder="1"/>
    <xf numFmtId="164" fontId="26" fillId="13" borderId="70" xfId="0" applyNumberFormat="1" applyFont="1" applyFill="1" applyBorder="1" applyAlignment="1">
      <alignment horizontal="center" vertical="center" wrapText="1"/>
    </xf>
    <xf numFmtId="166" fontId="26" fillId="13" borderId="78" xfId="0" applyNumberFormat="1" applyFont="1" applyFill="1" applyBorder="1" applyAlignment="1">
      <alignment horizontal="center" vertical="center" wrapText="1"/>
    </xf>
    <xf numFmtId="166" fontId="26" fillId="13" borderId="43" xfId="0" applyNumberFormat="1" applyFont="1" applyFill="1" applyBorder="1" applyAlignment="1">
      <alignment horizontal="center" vertical="center" wrapText="1"/>
    </xf>
    <xf numFmtId="164" fontId="26" fillId="13" borderId="43" xfId="0" applyNumberFormat="1" applyFont="1" applyFill="1" applyBorder="1" applyAlignment="1">
      <alignment horizontal="center" vertical="center" wrapText="1"/>
    </xf>
    <xf numFmtId="164" fontId="26" fillId="13" borderId="4" xfId="0" applyNumberFormat="1" applyFont="1" applyFill="1" applyBorder="1" applyAlignment="1">
      <alignment horizontal="center" vertical="center" wrapText="1"/>
    </xf>
    <xf numFmtId="164" fontId="26" fillId="13" borderId="5" xfId="0" applyNumberFormat="1" applyFont="1" applyFill="1" applyBorder="1" applyAlignment="1">
      <alignment horizontal="center" vertical="center" wrapText="1"/>
    </xf>
    <xf numFmtId="166" fontId="26" fillId="13" borderId="4" xfId="0" applyNumberFormat="1" applyFont="1" applyFill="1" applyBorder="1" applyAlignment="1">
      <alignment horizontal="center" vertical="center" wrapText="1"/>
    </xf>
    <xf numFmtId="0" fontId="0" fillId="0" borderId="4" xfId="0" applyBorder="1" applyAlignment="1">
      <alignment horizontal="center" vertical="center"/>
    </xf>
    <xf numFmtId="164" fontId="26" fillId="0" borderId="45" xfId="0" applyNumberFormat="1" applyFont="1" applyFill="1" applyBorder="1" applyAlignment="1">
      <alignment horizontal="center" vertical="center" wrapText="1"/>
    </xf>
    <xf numFmtId="0" fontId="26" fillId="0" borderId="49" xfId="0" applyFont="1" applyFill="1" applyBorder="1" applyAlignment="1">
      <alignment horizontal="left" vertical="center" wrapText="1"/>
    </xf>
    <xf numFmtId="0" fontId="26" fillId="0" borderId="49" xfId="0" applyFont="1" applyFill="1" applyBorder="1" applyAlignment="1">
      <alignment horizontal="center" vertical="center" wrapText="1"/>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76" xfId="0" applyBorder="1" applyAlignment="1">
      <alignment horizontal="center" vertical="center"/>
    </xf>
    <xf numFmtId="0" fontId="25" fillId="4" borderId="34" xfId="0" applyFont="1" applyFill="1" applyBorder="1" applyAlignment="1">
      <alignment horizontal="left" vertical="center"/>
    </xf>
    <xf numFmtId="0" fontId="25" fillId="4" borderId="33" xfId="0" applyFont="1" applyFill="1" applyBorder="1" applyAlignment="1">
      <alignment horizontal="left" vertical="center"/>
    </xf>
    <xf numFmtId="0" fontId="25" fillId="4" borderId="74" xfId="0" applyFont="1" applyFill="1" applyBorder="1" applyAlignment="1">
      <alignment horizontal="left" vertical="center"/>
    </xf>
    <xf numFmtId="166" fontId="25" fillId="11" borderId="46" xfId="0" applyNumberFormat="1" applyFont="1" applyFill="1" applyBorder="1" applyAlignment="1">
      <alignment horizontal="center" vertical="center" wrapText="1"/>
    </xf>
    <xf numFmtId="166" fontId="29" fillId="11" borderId="55" xfId="0" quotePrefix="1" applyNumberFormat="1" applyFont="1" applyFill="1" applyBorder="1" applyAlignment="1">
      <alignment horizontal="center" vertical="center" wrapText="1"/>
    </xf>
    <xf numFmtId="166" fontId="25" fillId="11" borderId="52" xfId="0" applyNumberFormat="1" applyFont="1" applyFill="1" applyBorder="1" applyAlignment="1">
      <alignment horizontal="center" vertical="center" wrapText="1"/>
    </xf>
    <xf numFmtId="164" fontId="25" fillId="4" borderId="52" xfId="0" applyNumberFormat="1" applyFont="1" applyFill="1" applyBorder="1" applyAlignment="1">
      <alignment horizontal="center" vertical="center" wrapText="1"/>
    </xf>
    <xf numFmtId="1" fontId="25" fillId="4" borderId="84" xfId="0" applyNumberFormat="1" applyFont="1" applyFill="1" applyBorder="1" applyAlignment="1">
      <alignment horizontal="center" vertical="center" wrapText="1"/>
    </xf>
    <xf numFmtId="166" fontId="29" fillId="11" borderId="21" xfId="0" quotePrefix="1" applyNumberFormat="1" applyFont="1" applyFill="1" applyBorder="1" applyAlignment="1">
      <alignment horizontal="center" vertical="center" wrapText="1"/>
    </xf>
    <xf numFmtId="166" fontId="25" fillId="11" borderId="13" xfId="0" applyNumberFormat="1"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5" fillId="11" borderId="1" xfId="0" applyFont="1" applyFill="1" applyBorder="1" applyAlignment="1">
      <alignment horizontal="center" vertical="center"/>
    </xf>
    <xf numFmtId="0" fontId="26" fillId="11" borderId="2" xfId="0" applyFont="1" applyFill="1" applyBorder="1" applyAlignment="1">
      <alignment vertical="center" wrapText="1"/>
    </xf>
    <xf numFmtId="0" fontId="26" fillId="11" borderId="2" xfId="0" applyFont="1" applyFill="1" applyBorder="1" applyAlignment="1">
      <alignment horizontal="center" vertical="center" wrapText="1"/>
    </xf>
    <xf numFmtId="164" fontId="26" fillId="11" borderId="2" xfId="0" applyNumberFormat="1" applyFont="1" applyFill="1" applyBorder="1" applyAlignment="1">
      <alignment horizontal="center" vertical="center"/>
    </xf>
    <xf numFmtId="166" fontId="26" fillId="11" borderId="2" xfId="0" applyNumberFormat="1" applyFont="1" applyFill="1" applyBorder="1" applyAlignment="1">
      <alignment horizontal="center" vertical="center" wrapText="1"/>
    </xf>
    <xf numFmtId="164" fontId="26" fillId="11" borderId="2" xfId="0" applyNumberFormat="1" applyFont="1" applyFill="1" applyBorder="1" applyAlignment="1">
      <alignment horizontal="center" vertical="center" wrapText="1"/>
    </xf>
    <xf numFmtId="164" fontId="26" fillId="11" borderId="3" xfId="0" applyNumberFormat="1" applyFont="1" applyFill="1" applyBorder="1" applyAlignment="1">
      <alignment horizontal="center" vertical="center" wrapText="1"/>
    </xf>
    <xf numFmtId="0" fontId="26" fillId="11" borderId="2" xfId="0" applyNumberFormat="1" applyFont="1" applyFill="1" applyBorder="1" applyAlignment="1">
      <alignment horizontal="center" vertical="center" wrapText="1"/>
    </xf>
    <xf numFmtId="164" fontId="26" fillId="11" borderId="3" xfId="0" applyNumberFormat="1" applyFont="1" applyFill="1" applyBorder="1" applyAlignment="1">
      <alignment horizontal="center" vertical="center"/>
    </xf>
    <xf numFmtId="0" fontId="25" fillId="11" borderId="1" xfId="0" applyNumberFormat="1" applyFont="1" applyFill="1" applyBorder="1" applyAlignment="1">
      <alignment vertical="center"/>
    </xf>
    <xf numFmtId="0" fontId="25" fillId="11" borderId="2" xfId="0" applyNumberFormat="1" applyFont="1" applyFill="1" applyBorder="1" applyAlignment="1">
      <alignment vertical="center"/>
    </xf>
    <xf numFmtId="0" fontId="25" fillId="11" borderId="3" xfId="0" applyNumberFormat="1" applyFont="1" applyFill="1" applyBorder="1" applyAlignment="1">
      <alignment vertical="center"/>
    </xf>
    <xf numFmtId="0" fontId="25" fillId="11" borderId="4" xfId="0" applyFont="1" applyFill="1" applyBorder="1" applyAlignment="1">
      <alignment horizontal="center" vertical="center"/>
    </xf>
    <xf numFmtId="0" fontId="25" fillId="11" borderId="2" xfId="0" applyNumberFormat="1" applyFont="1" applyFill="1" applyBorder="1" applyAlignment="1">
      <alignment horizontal="left" vertical="center"/>
    </xf>
    <xf numFmtId="0" fontId="26" fillId="11" borderId="2" xfId="0" applyFont="1" applyFill="1" applyBorder="1" applyAlignment="1">
      <alignment horizontal="left" vertical="center" wrapText="1"/>
    </xf>
    <xf numFmtId="0" fontId="26" fillId="11" borderId="2" xfId="0" applyFont="1" applyFill="1" applyBorder="1" applyAlignment="1">
      <alignment horizontal="center" vertical="center"/>
    </xf>
    <xf numFmtId="0" fontId="28" fillId="11" borderId="2" xfId="0" applyFont="1" applyFill="1" applyBorder="1" applyAlignment="1">
      <alignment horizontal="center" vertical="center" wrapText="1"/>
    </xf>
    <xf numFmtId="164" fontId="28" fillId="11" borderId="2" xfId="0" applyNumberFormat="1" applyFont="1" applyFill="1" applyBorder="1" applyAlignment="1">
      <alignment horizontal="center" vertical="center"/>
    </xf>
    <xf numFmtId="164" fontId="26" fillId="11" borderId="8" xfId="0" applyNumberFormat="1" applyFont="1" applyFill="1" applyBorder="1" applyAlignment="1">
      <alignment horizontal="center" vertical="center" wrapText="1"/>
    </xf>
    <xf numFmtId="0" fontId="25" fillId="11" borderId="47" xfId="0" applyFont="1" applyFill="1" applyBorder="1" applyAlignment="1">
      <alignment horizontal="center" vertical="center"/>
    </xf>
    <xf numFmtId="0" fontId="25" fillId="11" borderId="24" xfId="0" applyNumberFormat="1" applyFont="1" applyFill="1" applyBorder="1" applyAlignment="1">
      <alignment horizontal="left" vertical="center"/>
    </xf>
    <xf numFmtId="0" fontId="26" fillId="11" borderId="24" xfId="0" applyFont="1" applyFill="1" applyBorder="1" applyAlignment="1">
      <alignment horizontal="left" vertical="center" wrapText="1"/>
    </xf>
    <xf numFmtId="166" fontId="26" fillId="11" borderId="24" xfId="0" applyNumberFormat="1" applyFont="1" applyFill="1" applyBorder="1" applyAlignment="1">
      <alignment horizontal="center" vertical="center" wrapText="1"/>
    </xf>
    <xf numFmtId="164" fontId="26" fillId="11" borderId="24" xfId="0" applyNumberFormat="1" applyFont="1" applyFill="1" applyBorder="1" applyAlignment="1">
      <alignment horizontal="center" vertical="center"/>
    </xf>
    <xf numFmtId="0" fontId="26" fillId="11" borderId="24" xfId="0" applyNumberFormat="1" applyFont="1" applyFill="1" applyBorder="1" applyAlignment="1">
      <alignment horizontal="center" vertical="center" wrapText="1"/>
    </xf>
    <xf numFmtId="164" fontId="26" fillId="11" borderId="24" xfId="0" applyNumberFormat="1" applyFont="1" applyFill="1" applyBorder="1" applyAlignment="1">
      <alignment horizontal="center" vertical="center" wrapText="1"/>
    </xf>
    <xf numFmtId="165" fontId="26" fillId="11" borderId="24" xfId="0" applyNumberFormat="1" applyFont="1" applyFill="1" applyBorder="1" applyAlignment="1">
      <alignment horizontal="center" vertical="center" wrapText="1"/>
    </xf>
    <xf numFmtId="164" fontId="26" fillId="11" borderId="25" xfId="0" applyNumberFormat="1"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1" borderId="3" xfId="0" applyFont="1" applyFill="1" applyBorder="1" applyAlignment="1">
      <alignment vertical="center" wrapText="1"/>
    </xf>
    <xf numFmtId="0" fontId="25" fillId="11" borderId="2" xfId="0" applyNumberFormat="1" applyFont="1" applyFill="1" applyBorder="1" applyAlignment="1">
      <alignment vertical="center" wrapText="1"/>
    </xf>
    <xf numFmtId="0" fontId="25" fillId="11" borderId="3" xfId="0" applyNumberFormat="1" applyFont="1" applyFill="1" applyBorder="1" applyAlignment="1">
      <alignment vertical="center" wrapText="1"/>
    </xf>
    <xf numFmtId="0" fontId="25" fillId="11" borderId="7" xfId="0" applyFont="1" applyFill="1" applyBorder="1" applyAlignment="1">
      <alignment horizontal="center" vertical="center" wrapText="1"/>
    </xf>
    <xf numFmtId="0" fontId="25" fillId="11" borderId="71" xfId="0" applyFont="1" applyFill="1" applyBorder="1" applyAlignment="1">
      <alignment horizontal="center" vertical="center" wrapText="1"/>
    </xf>
    <xf numFmtId="0" fontId="25" fillId="11" borderId="40" xfId="0" applyFont="1" applyFill="1" applyBorder="1" applyAlignment="1">
      <alignment horizontal="center" vertical="center" wrapText="1"/>
    </xf>
    <xf numFmtId="0" fontId="25" fillId="11" borderId="4" xfId="0" applyFont="1" applyFill="1" applyBorder="1" applyAlignment="1">
      <alignment horizontal="center" vertical="center" wrapText="1"/>
    </xf>
    <xf numFmtId="164" fontId="26" fillId="11" borderId="2" xfId="0" applyNumberFormat="1" applyFont="1" applyFill="1" applyBorder="1" applyAlignment="1">
      <alignment horizontal="center" vertical="center"/>
    </xf>
    <xf numFmtId="164" fontId="26" fillId="0" borderId="13" xfId="0" applyNumberFormat="1" applyFont="1" applyFill="1" applyBorder="1" applyAlignment="1">
      <alignment horizontal="center" vertical="center" wrapText="1"/>
    </xf>
    <xf numFmtId="164" fontId="26" fillId="0" borderId="21" xfId="0" applyNumberFormat="1" applyFont="1" applyFill="1" applyBorder="1" applyAlignment="1">
      <alignment horizontal="center" vertical="center" wrapText="1"/>
    </xf>
    <xf numFmtId="0" fontId="0" fillId="0" borderId="32" xfId="0" applyBorder="1"/>
    <xf numFmtId="1" fontId="32" fillId="13" borderId="49" xfId="0" applyNumberFormat="1" applyFont="1" applyFill="1" applyBorder="1" applyAlignment="1">
      <alignment horizontal="center" vertical="center" wrapText="1"/>
    </xf>
    <xf numFmtId="0" fontId="18" fillId="13" borderId="51" xfId="0" applyFont="1" applyFill="1" applyBorder="1" applyAlignment="1">
      <alignment horizontal="left" vertical="center"/>
    </xf>
    <xf numFmtId="168" fontId="18" fillId="13" borderId="53" xfId="0" applyNumberFormat="1" applyFont="1" applyFill="1" applyBorder="1" applyAlignment="1">
      <alignment horizontal="center" vertical="center"/>
    </xf>
    <xf numFmtId="0" fontId="33" fillId="0" borderId="46" xfId="0" applyFont="1" applyBorder="1" applyAlignment="1">
      <alignment horizontal="right" vertical="center"/>
    </xf>
    <xf numFmtId="1" fontId="4" fillId="0" borderId="13" xfId="0" applyNumberFormat="1" applyFont="1" applyBorder="1" applyAlignment="1">
      <alignment horizontal="center" vertical="center"/>
    </xf>
    <xf numFmtId="168" fontId="4" fillId="0" borderId="75" xfId="0" applyNumberFormat="1" applyFont="1" applyBorder="1" applyAlignment="1">
      <alignment horizontal="center" vertical="center"/>
    </xf>
    <xf numFmtId="0" fontId="33" fillId="0" borderId="55" xfId="0" applyFont="1" applyBorder="1" applyAlignment="1">
      <alignment horizontal="right" vertical="center"/>
    </xf>
    <xf numFmtId="1" fontId="4" fillId="0" borderId="21" xfId="0" applyNumberFormat="1" applyFont="1" applyBorder="1" applyAlignment="1">
      <alignment horizontal="center" vertical="center"/>
    </xf>
    <xf numFmtId="168" fontId="4" fillId="0" borderId="76" xfId="0" applyNumberFormat="1" applyFont="1" applyBorder="1" applyAlignment="1">
      <alignment horizontal="center" vertical="center"/>
    </xf>
    <xf numFmtId="164" fontId="26" fillId="4" borderId="0" xfId="0" applyNumberFormat="1" applyFont="1" applyFill="1" applyBorder="1" applyAlignment="1">
      <alignment horizontal="center" vertical="center" wrapText="1"/>
    </xf>
    <xf numFmtId="44" fontId="26" fillId="0" borderId="38" xfId="0" applyNumberFormat="1" applyFont="1" applyFill="1" applyBorder="1" applyAlignment="1">
      <alignment horizontal="center" vertical="center" wrapText="1"/>
    </xf>
    <xf numFmtId="44" fontId="26" fillId="0" borderId="33" xfId="0" applyNumberFormat="1" applyFont="1" applyFill="1" applyBorder="1" applyAlignment="1">
      <alignment horizontal="center" vertical="center" wrapText="1"/>
    </xf>
    <xf numFmtId="44" fontId="27" fillId="0" borderId="33" xfId="0" quotePrefix="1" applyNumberFormat="1" applyFont="1" applyFill="1" applyBorder="1" applyAlignment="1">
      <alignment horizontal="center" vertical="center" wrapText="1"/>
    </xf>
    <xf numFmtId="166" fontId="26" fillId="11" borderId="2" xfId="0" applyNumberFormat="1" applyFont="1" applyFill="1" applyBorder="1" applyAlignment="1">
      <alignment horizontal="center" vertical="center"/>
    </xf>
    <xf numFmtId="164" fontId="26" fillId="4" borderId="51" xfId="0" applyNumberFormat="1" applyFont="1" applyFill="1" applyBorder="1" applyAlignment="1">
      <alignment horizontal="center" vertical="center" wrapText="1"/>
    </xf>
    <xf numFmtId="164" fontId="26" fillId="4" borderId="41" xfId="0" applyNumberFormat="1" applyFont="1" applyFill="1" applyBorder="1" applyAlignment="1">
      <alignment horizontal="center" vertical="center" wrapText="1"/>
    </xf>
    <xf numFmtId="0" fontId="26" fillId="4" borderId="79" xfId="0" applyFont="1" applyFill="1" applyBorder="1" applyAlignment="1">
      <alignment horizontal="center" vertical="center" wrapText="1"/>
    </xf>
    <xf numFmtId="0" fontId="26" fillId="4" borderId="42" xfId="0" applyFont="1" applyFill="1" applyBorder="1" applyAlignment="1">
      <alignment horizontal="center" vertical="center" wrapText="1"/>
    </xf>
    <xf numFmtId="164" fontId="26" fillId="4" borderId="13" xfId="0" applyNumberFormat="1" applyFont="1" applyFill="1" applyBorder="1" applyAlignment="1">
      <alignment horizontal="center" vertical="center" wrapText="1"/>
    </xf>
    <xf numFmtId="164" fontId="26" fillId="4" borderId="14" xfId="0" applyNumberFormat="1" applyFont="1" applyFill="1" applyBorder="1" applyAlignment="1">
      <alignment horizontal="center" vertical="center" wrapText="1"/>
    </xf>
    <xf numFmtId="164" fontId="26" fillId="0" borderId="41" xfId="0" applyNumberFormat="1" applyFont="1" applyFill="1" applyBorder="1" applyAlignment="1">
      <alignment horizontal="center" vertical="center" wrapText="1"/>
    </xf>
    <xf numFmtId="165" fontId="26" fillId="4" borderId="31" xfId="0" applyNumberFormat="1" applyFont="1" applyFill="1" applyBorder="1" applyAlignment="1">
      <alignment horizontal="center" vertical="center" wrapText="1"/>
    </xf>
    <xf numFmtId="165" fontId="26" fillId="4" borderId="42" xfId="0" applyNumberFormat="1" applyFont="1" applyFill="1" applyBorder="1" applyAlignment="1">
      <alignment horizontal="center" vertical="center" wrapText="1"/>
    </xf>
    <xf numFmtId="165" fontId="26" fillId="4" borderId="79" xfId="0" applyNumberFormat="1" applyFont="1" applyFill="1" applyBorder="1" applyAlignment="1">
      <alignment horizontal="center" vertical="center" wrapText="1"/>
    </xf>
    <xf numFmtId="0" fontId="26" fillId="4" borderId="78" xfId="0" applyFont="1" applyFill="1" applyBorder="1" applyAlignment="1">
      <alignment horizontal="center" vertical="center" wrapText="1"/>
    </xf>
    <xf numFmtId="164" fontId="26" fillId="11" borderId="0" xfId="0" applyNumberFormat="1" applyFont="1" applyFill="1" applyBorder="1" applyAlignment="1">
      <alignment horizontal="center" vertical="center" wrapText="1"/>
    </xf>
    <xf numFmtId="0" fontId="26" fillId="11" borderId="8" xfId="0" applyFont="1" applyFill="1" applyBorder="1" applyAlignment="1">
      <alignment vertical="center" wrapText="1"/>
    </xf>
    <xf numFmtId="0" fontId="26" fillId="11" borderId="0" xfId="0" applyFont="1" applyFill="1" applyBorder="1" applyAlignment="1">
      <alignment vertical="center" wrapText="1"/>
    </xf>
    <xf numFmtId="164" fontId="26" fillId="4" borderId="28" xfId="0" applyNumberFormat="1" applyFont="1" applyFill="1" applyBorder="1" applyAlignment="1">
      <alignment horizontal="center" vertical="center" wrapText="1"/>
    </xf>
    <xf numFmtId="166" fontId="25" fillId="11" borderId="75" xfId="0" applyNumberFormat="1" applyFont="1" applyFill="1" applyBorder="1" applyAlignment="1">
      <alignment horizontal="center" vertical="center" wrapText="1"/>
    </xf>
    <xf numFmtId="166" fontId="25" fillId="11" borderId="83" xfId="0" applyNumberFormat="1" applyFont="1" applyFill="1" applyBorder="1" applyAlignment="1">
      <alignment horizontal="center" vertical="center" wrapText="1"/>
    </xf>
    <xf numFmtId="0" fontId="33" fillId="0" borderId="0" xfId="0" applyFont="1" applyBorder="1" applyAlignment="1">
      <alignment horizontal="right" vertical="center"/>
    </xf>
    <xf numFmtId="1" fontId="4" fillId="0" borderId="0" xfId="0" applyNumberFormat="1" applyFont="1" applyBorder="1" applyAlignment="1">
      <alignment horizontal="center" vertical="center"/>
    </xf>
    <xf numFmtId="168" fontId="4" fillId="0" borderId="0" xfId="0" applyNumberFormat="1" applyFont="1" applyBorder="1" applyAlignment="1">
      <alignment horizontal="center" vertical="center"/>
    </xf>
    <xf numFmtId="0" fontId="18" fillId="13" borderId="71" xfId="0" applyFont="1" applyFill="1" applyBorder="1" applyAlignment="1">
      <alignment horizontal="center" vertical="center"/>
    </xf>
    <xf numFmtId="0" fontId="37" fillId="4" borderId="40" xfId="0" applyFont="1" applyFill="1" applyBorder="1" applyAlignment="1">
      <alignment horizontal="center" vertical="center"/>
    </xf>
    <xf numFmtId="1" fontId="15" fillId="4" borderId="58" xfId="0" applyNumberFormat="1" applyFont="1" applyFill="1" applyBorder="1" applyAlignment="1">
      <alignment horizontal="center" vertical="center"/>
    </xf>
    <xf numFmtId="164" fontId="15" fillId="4" borderId="58" xfId="0" applyNumberFormat="1" applyFont="1" applyFill="1" applyBorder="1" applyAlignment="1">
      <alignment horizontal="center" vertical="center"/>
    </xf>
    <xf numFmtId="0" fontId="33" fillId="0" borderId="73" xfId="0" applyFont="1" applyBorder="1" applyAlignment="1">
      <alignment horizontal="right" vertical="center"/>
    </xf>
    <xf numFmtId="0" fontId="33" fillId="0" borderId="84" xfId="0" applyFont="1" applyBorder="1" applyAlignment="1">
      <alignment horizontal="right" vertical="center"/>
    </xf>
    <xf numFmtId="1" fontId="4" fillId="0" borderId="73" xfId="0" applyNumberFormat="1" applyFont="1" applyBorder="1" applyAlignment="1">
      <alignment horizontal="center" vertical="center"/>
    </xf>
    <xf numFmtId="1" fontId="4" fillId="0" borderId="84" xfId="0" applyNumberFormat="1" applyFont="1" applyBorder="1" applyAlignment="1">
      <alignment horizontal="center" vertical="center"/>
    </xf>
    <xf numFmtId="168" fontId="4" fillId="0" borderId="73" xfId="0" applyNumberFormat="1" applyFont="1" applyBorder="1" applyAlignment="1">
      <alignment horizontal="center" vertical="center"/>
    </xf>
    <xf numFmtId="168" fontId="4" fillId="0" borderId="84" xfId="0" applyNumberFormat="1"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5" xfId="0" applyFont="1" applyBorder="1" applyAlignment="1">
      <alignment horizontal="right" vertical="center"/>
    </xf>
    <xf numFmtId="0" fontId="3" fillId="0" borderId="42" xfId="0" applyFont="1" applyBorder="1" applyAlignment="1">
      <alignment horizontal="right" vertical="center"/>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14" fontId="3" fillId="3" borderId="1" xfId="0" applyNumberFormat="1"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3" fillId="0" borderId="40"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15" fillId="12" borderId="1" xfId="0" applyFont="1" applyFill="1" applyBorder="1" applyAlignment="1">
      <alignment horizontal="center" vertical="center"/>
    </xf>
    <xf numFmtId="0" fontId="15" fillId="12" borderId="2" xfId="0" applyFont="1" applyFill="1" applyBorder="1" applyAlignment="1">
      <alignment horizontal="center" vertical="center"/>
    </xf>
    <xf numFmtId="0" fontId="15" fillId="12" borderId="83" xfId="0" applyFont="1" applyFill="1" applyBorder="1" applyAlignment="1">
      <alignment horizontal="center" vertical="center"/>
    </xf>
    <xf numFmtId="14" fontId="36" fillId="6" borderId="7" xfId="0" applyNumberFormat="1" applyFont="1" applyFill="1" applyBorder="1" applyAlignment="1">
      <alignment horizontal="center" vertical="center"/>
    </xf>
    <xf numFmtId="0" fontId="36" fillId="6" borderId="8" xfId="0" applyFont="1" applyFill="1" applyBorder="1" applyAlignment="1">
      <alignment horizontal="center" vertical="center"/>
    </xf>
    <xf numFmtId="0" fontId="36" fillId="6" borderId="9" xfId="0" applyFont="1" applyFill="1" applyBorder="1" applyAlignment="1">
      <alignment horizontal="center" vertical="center"/>
    </xf>
    <xf numFmtId="14" fontId="12" fillId="13" borderId="1" xfId="0" applyNumberFormat="1" applyFont="1" applyFill="1" applyBorder="1" applyAlignment="1">
      <alignment horizontal="center" vertical="center"/>
    </xf>
    <xf numFmtId="14" fontId="12" fillId="13" borderId="2" xfId="0" applyNumberFormat="1" applyFont="1" applyFill="1" applyBorder="1" applyAlignment="1">
      <alignment horizontal="center" vertical="center"/>
    </xf>
    <xf numFmtId="14" fontId="12" fillId="13" borderId="2" xfId="0" applyNumberFormat="1" applyFont="1" applyFill="1" applyBorder="1" applyAlignment="1">
      <alignment vertical="center"/>
    </xf>
    <xf numFmtId="164" fontId="12" fillId="13" borderId="2" xfId="0" applyNumberFormat="1" applyFont="1" applyFill="1" applyBorder="1" applyAlignment="1">
      <alignment horizontal="center" vertical="center"/>
    </xf>
    <xf numFmtId="14" fontId="12" fillId="13" borderId="3" xfId="0" applyNumberFormat="1" applyFont="1" applyFill="1" applyBorder="1" applyAlignment="1">
      <alignment horizontal="center" vertical="center"/>
    </xf>
    <xf numFmtId="0" fontId="15" fillId="12" borderId="4" xfId="0" applyFont="1" applyFill="1" applyBorder="1" applyAlignment="1">
      <alignment horizontal="center" vertical="center"/>
    </xf>
    <xf numFmtId="0" fontId="15" fillId="12" borderId="5" xfId="0" applyFont="1" applyFill="1" applyBorder="1" applyAlignment="1">
      <alignment horizontal="center" vertical="center"/>
    </xf>
    <xf numFmtId="0" fontId="15" fillId="12" borderId="4"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1" borderId="0" xfId="0" applyFont="1" applyFill="1" applyBorder="1" applyAlignment="1">
      <alignment horizontal="center" vertical="center" wrapText="1"/>
    </xf>
    <xf numFmtId="0" fontId="26" fillId="11" borderId="3" xfId="0" applyFont="1" applyFill="1" applyBorder="1" applyAlignment="1">
      <alignment horizontal="center" vertical="center" wrapText="1"/>
    </xf>
    <xf numFmtId="0" fontId="26" fillId="0" borderId="34"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74"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164" fontId="25" fillId="13" borderId="82" xfId="0" applyNumberFormat="1" applyFont="1" applyFill="1" applyBorder="1" applyAlignment="1">
      <alignment horizontal="center" vertical="center"/>
    </xf>
    <xf numFmtId="164" fontId="25" fillId="13" borderId="58" xfId="0" applyNumberFormat="1" applyFont="1" applyFill="1" applyBorder="1" applyAlignment="1">
      <alignment horizontal="center" vertical="center"/>
    </xf>
    <xf numFmtId="165" fontId="25" fillId="13" borderId="0" xfId="0" applyNumberFormat="1" applyFont="1" applyFill="1" applyBorder="1" applyAlignment="1">
      <alignment horizontal="center" vertical="center" wrapText="1"/>
    </xf>
    <xf numFmtId="165" fontId="25" fillId="13" borderId="72" xfId="0" applyNumberFormat="1" applyFont="1" applyFill="1" applyBorder="1" applyAlignment="1">
      <alignment horizontal="center" vertical="center" wrapText="1"/>
    </xf>
    <xf numFmtId="165" fontId="25" fillId="13" borderId="24" xfId="0" applyNumberFormat="1" applyFont="1" applyFill="1" applyBorder="1" applyAlignment="1">
      <alignment horizontal="center" vertical="center" wrapText="1"/>
    </xf>
    <xf numFmtId="165" fontId="25" fillId="13" borderId="25" xfId="0" applyNumberFormat="1" applyFont="1" applyFill="1" applyBorder="1" applyAlignment="1">
      <alignment horizontal="center"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0" borderId="75" xfId="0" applyFont="1" applyFill="1" applyBorder="1" applyAlignment="1">
      <alignment horizontal="left" vertical="center" wrapText="1"/>
    </xf>
    <xf numFmtId="0" fontId="25" fillId="4" borderId="34" xfId="0" applyFont="1" applyFill="1" applyBorder="1" applyAlignment="1">
      <alignment horizontal="left" vertical="center"/>
    </xf>
    <xf numFmtId="0" fontId="25" fillId="4" borderId="33" xfId="0" applyFont="1" applyFill="1" applyBorder="1" applyAlignment="1">
      <alignment horizontal="left" vertical="center"/>
    </xf>
    <xf numFmtId="0" fontId="25" fillId="4" borderId="74" xfId="0" applyFont="1" applyFill="1" applyBorder="1" applyAlignment="1">
      <alignment horizontal="left" vertical="center"/>
    </xf>
    <xf numFmtId="0" fontId="26" fillId="4" borderId="46" xfId="0" applyFont="1" applyFill="1" applyBorder="1" applyAlignment="1">
      <alignment horizontal="left" vertical="center"/>
    </xf>
    <xf numFmtId="0" fontId="26" fillId="4" borderId="27" xfId="0" applyFont="1" applyFill="1" applyBorder="1" applyAlignment="1">
      <alignment horizontal="left" vertical="center"/>
    </xf>
    <xf numFmtId="0" fontId="26" fillId="4" borderId="75" xfId="0" applyFont="1" applyFill="1" applyBorder="1" applyAlignment="1">
      <alignment horizontal="left" vertical="center"/>
    </xf>
    <xf numFmtId="0" fontId="26" fillId="0" borderId="28"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23" xfId="0" applyFont="1" applyFill="1" applyBorder="1" applyAlignment="1">
      <alignment horizontal="left" vertical="center" wrapText="1"/>
    </xf>
    <xf numFmtId="14" fontId="35" fillId="13" borderId="1" xfId="0" applyNumberFormat="1" applyFont="1" applyFill="1" applyBorder="1" applyAlignment="1">
      <alignment horizontal="center" vertical="center"/>
    </xf>
    <xf numFmtId="14" fontId="35" fillId="13" borderId="2" xfId="0" applyNumberFormat="1" applyFont="1" applyFill="1" applyBorder="1" applyAlignment="1">
      <alignment horizontal="center" vertical="center"/>
    </xf>
    <xf numFmtId="164" fontId="35" fillId="13" borderId="2" xfId="0" applyNumberFormat="1" applyFont="1" applyFill="1" applyBorder="1" applyAlignment="1">
      <alignment horizontal="center" vertical="center"/>
    </xf>
    <xf numFmtId="164" fontId="35" fillId="13" borderId="3" xfId="0" applyNumberFormat="1" applyFont="1" applyFill="1" applyBorder="1" applyAlignment="1">
      <alignment horizontal="center" vertical="center"/>
    </xf>
    <xf numFmtId="14" fontId="31" fillId="13" borderId="1" xfId="0" applyNumberFormat="1" applyFont="1" applyFill="1" applyBorder="1" applyAlignment="1">
      <alignment horizontal="center" vertical="center"/>
    </xf>
    <xf numFmtId="14" fontId="31" fillId="13" borderId="2" xfId="0" applyNumberFormat="1" applyFont="1" applyFill="1" applyBorder="1" applyAlignment="1">
      <alignment horizontal="center" vertical="center"/>
    </xf>
    <xf numFmtId="164" fontId="31" fillId="13" borderId="2" xfId="0" applyNumberFormat="1" applyFont="1" applyFill="1" applyBorder="1" applyAlignment="1">
      <alignment horizontal="center" vertical="center"/>
    </xf>
    <xf numFmtId="164" fontId="31" fillId="13" borderId="3" xfId="0" applyNumberFormat="1" applyFont="1" applyFill="1" applyBorder="1" applyAlignment="1">
      <alignment horizontal="center" vertical="center"/>
    </xf>
    <xf numFmtId="164" fontId="25" fillId="13" borderId="71" xfId="0" applyNumberFormat="1" applyFont="1" applyFill="1" applyBorder="1" applyAlignment="1">
      <alignment horizontal="center" vertical="center"/>
    </xf>
    <xf numFmtId="164" fontId="25" fillId="13" borderId="0" xfId="0" applyNumberFormat="1" applyFont="1" applyFill="1" applyBorder="1" applyAlignment="1">
      <alignment horizontal="center" vertical="center" wrapText="1"/>
    </xf>
    <xf numFmtId="164" fontId="25" fillId="13" borderId="40" xfId="0" applyNumberFormat="1" applyFont="1" applyFill="1" applyBorder="1" applyAlignment="1">
      <alignment horizontal="center" vertical="center"/>
    </xf>
    <xf numFmtId="164" fontId="25" fillId="13" borderId="25" xfId="0" applyNumberFormat="1" applyFont="1" applyFill="1" applyBorder="1" applyAlignment="1">
      <alignment vertical="center"/>
    </xf>
    <xf numFmtId="165" fontId="25" fillId="13" borderId="40" xfId="0" applyNumberFormat="1" applyFont="1" applyFill="1" applyBorder="1" applyAlignment="1">
      <alignment horizontal="center" vertical="center" wrapText="1"/>
    </xf>
    <xf numFmtId="164" fontId="25" fillId="13" borderId="25" xfId="0" applyNumberFormat="1" applyFont="1" applyFill="1" applyBorder="1" applyAlignment="1">
      <alignment horizontal="center" vertical="center" wrapText="1"/>
    </xf>
    <xf numFmtId="164" fontId="25" fillId="13" borderId="25" xfId="0" applyNumberFormat="1" applyFont="1" applyFill="1" applyBorder="1" applyAlignment="1">
      <alignment horizontal="center" vertical="center"/>
    </xf>
    <xf numFmtId="0" fontId="26" fillId="4" borderId="7" xfId="0" applyFont="1" applyFill="1" applyBorder="1" applyAlignment="1">
      <alignment horizontal="left" vertical="center" wrapText="1"/>
    </xf>
    <xf numFmtId="0" fontId="26" fillId="4" borderId="8" xfId="0" applyFont="1" applyFill="1" applyBorder="1" applyAlignment="1">
      <alignment horizontal="left" vertical="center" wrapText="1"/>
    </xf>
    <xf numFmtId="0" fontId="26" fillId="4" borderId="9" xfId="0" applyFont="1" applyFill="1" applyBorder="1" applyAlignment="1">
      <alignment horizontal="left" vertical="center" wrapText="1"/>
    </xf>
    <xf numFmtId="0" fontId="26" fillId="4" borderId="71"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26" fillId="4" borderId="72" xfId="0" applyFont="1" applyFill="1" applyBorder="1" applyAlignment="1">
      <alignment horizontal="left" vertical="center" wrapText="1"/>
    </xf>
    <xf numFmtId="0" fontId="26" fillId="4" borderId="34" xfId="0" applyFont="1" applyFill="1" applyBorder="1" applyAlignment="1">
      <alignment horizontal="left" vertical="center" wrapText="1"/>
    </xf>
    <xf numFmtId="0" fontId="26" fillId="4" borderId="33" xfId="0" applyFont="1" applyFill="1" applyBorder="1" applyAlignment="1">
      <alignment horizontal="left" vertical="center" wrapText="1"/>
    </xf>
    <xf numFmtId="0" fontId="26" fillId="4" borderId="74" xfId="0" applyFont="1" applyFill="1" applyBorder="1" applyAlignment="1">
      <alignment horizontal="left" vertical="center" wrapText="1"/>
    </xf>
    <xf numFmtId="0" fontId="26" fillId="4" borderId="57" xfId="0" applyFont="1" applyFill="1" applyBorder="1" applyAlignment="1">
      <alignment horizontal="left" vertical="center" wrapText="1"/>
    </xf>
    <xf numFmtId="0" fontId="26" fillId="4" borderId="39" xfId="0" applyFont="1" applyFill="1" applyBorder="1" applyAlignment="1">
      <alignment horizontal="left" vertical="center" wrapText="1"/>
    </xf>
    <xf numFmtId="0" fontId="26" fillId="4" borderId="77"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4" borderId="34" xfId="0" applyFont="1" applyFill="1" applyBorder="1" applyAlignment="1">
      <alignment horizontal="left" vertical="center"/>
    </xf>
    <xf numFmtId="0" fontId="26" fillId="4" borderId="33" xfId="0" applyFont="1" applyFill="1" applyBorder="1" applyAlignment="1">
      <alignment horizontal="left" vertical="center"/>
    </xf>
    <xf numFmtId="0" fontId="26" fillId="4" borderId="74" xfId="0" applyFont="1" applyFill="1" applyBorder="1" applyAlignment="1">
      <alignment horizontal="left" vertical="center"/>
    </xf>
    <xf numFmtId="0" fontId="26" fillId="4" borderId="55" xfId="0" applyFont="1" applyFill="1" applyBorder="1" applyAlignment="1">
      <alignment horizontal="left" vertical="center" wrapText="1"/>
    </xf>
    <xf numFmtId="0" fontId="26" fillId="4" borderId="54" xfId="0" applyFont="1" applyFill="1" applyBorder="1" applyAlignment="1">
      <alignment horizontal="left" vertical="center" wrapText="1"/>
    </xf>
    <xf numFmtId="0" fontId="26" fillId="4" borderId="76"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38" xfId="0" applyFont="1" applyFill="1" applyBorder="1" applyAlignment="1">
      <alignment horizontal="left" vertical="center" wrapText="1"/>
    </xf>
    <xf numFmtId="0" fontId="26" fillId="0" borderId="81" xfId="0" applyFont="1" applyFill="1" applyBorder="1" applyAlignment="1">
      <alignment horizontal="left" vertical="center" wrapText="1"/>
    </xf>
    <xf numFmtId="0" fontId="26" fillId="11" borderId="24" xfId="0" applyFont="1" applyFill="1" applyBorder="1" applyAlignment="1">
      <alignment horizontal="center" vertical="center" wrapText="1"/>
    </xf>
    <xf numFmtId="0" fontId="25" fillId="11" borderId="6" xfId="0" applyNumberFormat="1" applyFont="1" applyFill="1" applyBorder="1" applyAlignment="1">
      <alignment horizontal="left" vertical="center" wrapText="1"/>
    </xf>
    <xf numFmtId="0" fontId="25" fillId="11" borderId="2" xfId="0" applyNumberFormat="1"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3" xfId="0" applyFont="1" applyFill="1" applyBorder="1" applyAlignment="1">
      <alignment horizontal="center" vertical="center" wrapText="1"/>
    </xf>
    <xf numFmtId="14" fontId="35" fillId="13" borderId="3" xfId="0" applyNumberFormat="1" applyFont="1" applyFill="1" applyBorder="1" applyAlignment="1">
      <alignment horizontal="center" vertical="center"/>
    </xf>
    <xf numFmtId="14" fontId="31" fillId="13" borderId="3"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72" xfId="0" applyFont="1" applyFill="1" applyBorder="1" applyAlignment="1">
      <alignment horizontal="left" vertical="center" wrapText="1"/>
    </xf>
    <xf numFmtId="164" fontId="25" fillId="13" borderId="72" xfId="0" applyNumberFormat="1" applyFont="1" applyFill="1" applyBorder="1" applyAlignment="1">
      <alignment horizontal="center" vertical="center"/>
    </xf>
    <xf numFmtId="165" fontId="4" fillId="3" borderId="61" xfId="0" applyNumberFormat="1" applyFont="1" applyFill="1" applyBorder="1" applyAlignment="1">
      <alignment horizontal="center" vertical="center" wrapText="1"/>
    </xf>
    <xf numFmtId="165" fontId="4" fillId="3" borderId="56" xfId="0" applyNumberFormat="1" applyFont="1" applyFill="1" applyBorder="1" applyAlignment="1">
      <alignment horizontal="center" vertical="center" wrapText="1"/>
    </xf>
    <xf numFmtId="165" fontId="4" fillId="3" borderId="6" xfId="0" applyNumberFormat="1" applyFont="1" applyFill="1" applyBorder="1" applyAlignment="1">
      <alignment horizontal="center" vertical="center" wrapText="1"/>
    </xf>
    <xf numFmtId="165" fontId="4" fillId="3" borderId="60"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65" fontId="4" fillId="3" borderId="47" xfId="0" applyNumberFormat="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165" fontId="4" fillId="3" borderId="48" xfId="0" applyNumberFormat="1" applyFont="1" applyFill="1" applyBorder="1" applyAlignment="1">
      <alignment horizontal="center" vertical="center" wrapText="1"/>
    </xf>
    <xf numFmtId="0" fontId="4" fillId="4" borderId="18" xfId="0" applyNumberFormat="1" applyFont="1" applyFill="1" applyBorder="1" applyAlignment="1">
      <alignment horizontal="center" vertical="center"/>
    </xf>
    <xf numFmtId="0" fontId="4" fillId="4" borderId="11" xfId="0" applyNumberFormat="1" applyFont="1" applyFill="1" applyBorder="1" applyAlignment="1">
      <alignment horizontal="center" vertical="center"/>
    </xf>
    <xf numFmtId="0" fontId="4" fillId="4" borderId="19" xfId="0" applyNumberFormat="1" applyFont="1" applyFill="1" applyBorder="1" applyAlignment="1">
      <alignment horizontal="left" vertical="center"/>
    </xf>
    <xf numFmtId="0" fontId="4" fillId="4" borderId="12" xfId="0" applyNumberFormat="1" applyFont="1" applyFill="1" applyBorder="1" applyAlignment="1">
      <alignment horizontal="left" vertical="center"/>
    </xf>
    <xf numFmtId="166" fontId="4" fillId="3" borderId="61" xfId="0" applyNumberFormat="1" applyFont="1" applyFill="1" applyBorder="1" applyAlignment="1">
      <alignment horizontal="center" vertical="center" wrapText="1"/>
    </xf>
    <xf numFmtId="166" fontId="4" fillId="3" borderId="56" xfId="0" applyNumberFormat="1" applyFont="1" applyFill="1" applyBorder="1" applyAlignment="1">
      <alignment horizontal="center" vertical="center" wrapText="1"/>
    </xf>
    <xf numFmtId="166" fontId="4" fillId="3" borderId="4" xfId="0" applyNumberFormat="1" applyFont="1" applyFill="1" applyBorder="1" applyAlignment="1">
      <alignment horizontal="center" vertical="center" wrapText="1"/>
    </xf>
    <xf numFmtId="166" fontId="4" fillId="3" borderId="47"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xf>
    <xf numFmtId="14" fontId="3" fillId="3" borderId="2" xfId="0" applyNumberFormat="1" applyFont="1" applyFill="1" applyBorder="1" applyAlignment="1">
      <alignment horizontal="center" vertical="center"/>
    </xf>
    <xf numFmtId="14" fontId="3" fillId="3" borderId="3" xfId="0" applyNumberFormat="1" applyFont="1" applyFill="1" applyBorder="1" applyAlignment="1">
      <alignment horizontal="center" vertical="center"/>
    </xf>
    <xf numFmtId="14" fontId="12" fillId="3" borderId="1" xfId="0" applyNumberFormat="1" applyFont="1" applyFill="1" applyBorder="1" applyAlignment="1">
      <alignment horizontal="center" vertical="center"/>
    </xf>
    <xf numFmtId="14" fontId="12" fillId="3" borderId="2" xfId="0" applyNumberFormat="1" applyFont="1" applyFill="1" applyBorder="1" applyAlignment="1">
      <alignment horizontal="center" vertical="center"/>
    </xf>
    <xf numFmtId="14" fontId="12" fillId="3" borderId="3" xfId="0" applyNumberFormat="1" applyFont="1" applyFill="1" applyBorder="1" applyAlignment="1">
      <alignment horizontal="center" vertical="center"/>
    </xf>
    <xf numFmtId="164" fontId="3" fillId="3" borderId="40" xfId="0" applyNumberFormat="1" applyFont="1" applyFill="1" applyBorder="1" applyAlignment="1">
      <alignment horizontal="center" vertical="center"/>
    </xf>
    <xf numFmtId="164" fontId="3" fillId="3" borderId="24" xfId="0" applyNumberFormat="1" applyFont="1" applyFill="1" applyBorder="1" applyAlignment="1">
      <alignment horizontal="center" vertical="center"/>
    </xf>
    <xf numFmtId="164" fontId="3" fillId="3" borderId="25" xfId="0" applyNumberFormat="1" applyFont="1" applyFill="1" applyBorder="1" applyAlignment="1">
      <alignment horizontal="center" vertical="center"/>
    </xf>
    <xf numFmtId="164" fontId="3" fillId="3" borderId="49" xfId="0" applyNumberFormat="1" applyFont="1" applyFill="1" applyBorder="1" applyAlignment="1">
      <alignment horizontal="center" vertical="center"/>
    </xf>
    <xf numFmtId="164" fontId="3" fillId="3" borderId="50" xfId="0" applyNumberFormat="1" applyFont="1" applyFill="1" applyBorder="1" applyAlignment="1">
      <alignment horizontal="center" vertical="center"/>
    </xf>
    <xf numFmtId="164" fontId="3" fillId="3" borderId="5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0" fontId="4" fillId="3" borderId="47"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48" xfId="0" applyFont="1" applyFill="1" applyBorder="1" applyAlignment="1">
      <alignment horizontal="center" vertical="center"/>
    </xf>
    <xf numFmtId="164" fontId="4" fillId="3" borderId="40" xfId="0" applyNumberFormat="1" applyFont="1" applyFill="1" applyBorder="1" applyAlignment="1">
      <alignment horizontal="center" vertical="center" wrapText="1"/>
    </xf>
    <xf numFmtId="14" fontId="12" fillId="9" borderId="1" xfId="0" applyNumberFormat="1" applyFont="1" applyFill="1" applyBorder="1" applyAlignment="1">
      <alignment horizontal="center" vertical="center"/>
    </xf>
    <xf numFmtId="14" fontId="12" fillId="9" borderId="2" xfId="0" applyNumberFormat="1" applyFont="1" applyFill="1" applyBorder="1" applyAlignment="1">
      <alignment horizontal="center" vertical="center"/>
    </xf>
    <xf numFmtId="14" fontId="12" fillId="9" borderId="3" xfId="0" applyNumberFormat="1" applyFont="1" applyFill="1" applyBorder="1" applyAlignment="1">
      <alignment horizontal="center" vertical="center"/>
    </xf>
    <xf numFmtId="164" fontId="12" fillId="7" borderId="1" xfId="0" applyNumberFormat="1" applyFont="1" applyFill="1" applyBorder="1" applyAlignment="1">
      <alignment horizontal="center" vertical="center" wrapText="1"/>
    </xf>
    <xf numFmtId="164" fontId="12" fillId="7" borderId="2" xfId="0" applyNumberFormat="1" applyFont="1" applyFill="1" applyBorder="1" applyAlignment="1">
      <alignment horizontal="center" vertical="center" wrapText="1"/>
    </xf>
    <xf numFmtId="164" fontId="12" fillId="7" borderId="3" xfId="0" applyNumberFormat="1" applyFont="1" applyFill="1" applyBorder="1" applyAlignment="1">
      <alignment horizontal="center" vertical="center" wrapText="1"/>
    </xf>
    <xf numFmtId="166" fontId="15" fillId="6" borderId="7" xfId="0" applyNumberFormat="1" applyFont="1" applyFill="1" applyBorder="1" applyAlignment="1">
      <alignment horizontal="center" vertical="center"/>
    </xf>
    <xf numFmtId="166" fontId="15" fillId="6" borderId="9" xfId="0" applyNumberFormat="1" applyFont="1" applyFill="1" applyBorder="1" applyAlignment="1">
      <alignment horizontal="center" vertical="center"/>
    </xf>
    <xf numFmtId="1" fontId="15" fillId="6" borderId="7" xfId="0" applyNumberFormat="1" applyFont="1" applyFill="1" applyBorder="1" applyAlignment="1">
      <alignment horizontal="center" vertical="center"/>
    </xf>
    <xf numFmtId="1" fontId="15" fillId="6" borderId="9" xfId="0" applyNumberFormat="1" applyFont="1" applyFill="1" applyBorder="1" applyAlignment="1">
      <alignment horizontal="center" vertical="center"/>
    </xf>
    <xf numFmtId="1" fontId="15" fillId="0" borderId="1" xfId="0" applyNumberFormat="1" applyFont="1" applyBorder="1" applyAlignment="1">
      <alignment horizontal="right" vertical="center" wrapText="1"/>
    </xf>
    <xf numFmtId="1" fontId="15" fillId="0" borderId="3" xfId="0" applyNumberFormat="1" applyFont="1" applyBorder="1" applyAlignment="1">
      <alignment horizontal="right" vertical="center" wrapText="1"/>
    </xf>
    <xf numFmtId="1" fontId="15" fillId="0" borderId="1" xfId="0" applyNumberFormat="1" applyFont="1" applyBorder="1" applyAlignment="1">
      <alignment horizontal="center" vertical="center" wrapText="1"/>
    </xf>
    <xf numFmtId="1" fontId="15" fillId="0" borderId="3" xfId="0" applyNumberFormat="1" applyFont="1" applyBorder="1" applyAlignment="1">
      <alignment horizontal="center" vertical="center" wrapText="1"/>
    </xf>
    <xf numFmtId="166" fontId="15" fillId="0" borderId="1" xfId="0" applyNumberFormat="1" applyFont="1" applyBorder="1" applyAlignment="1">
      <alignment horizontal="center" vertical="center" wrapText="1"/>
    </xf>
    <xf numFmtId="166" fontId="15" fillId="0" borderId="3" xfId="0" applyNumberFormat="1" applyFont="1" applyBorder="1" applyAlignment="1">
      <alignment horizontal="center" vertical="center" wrapText="1"/>
    </xf>
    <xf numFmtId="1" fontId="15" fillId="4" borderId="13" xfId="0" applyNumberFormat="1" applyFont="1" applyFill="1" applyBorder="1" applyAlignment="1">
      <alignment horizontal="right" vertical="center"/>
    </xf>
    <xf numFmtId="1" fontId="15" fillId="4" borderId="14" xfId="0" applyNumberFormat="1" applyFont="1" applyFill="1" applyBorder="1" applyAlignment="1">
      <alignment horizontal="right" vertical="center"/>
    </xf>
    <xf numFmtId="1" fontId="15" fillId="4" borderId="13" xfId="0" applyNumberFormat="1" applyFont="1" applyFill="1" applyBorder="1" applyAlignment="1">
      <alignment horizontal="center" vertical="center"/>
    </xf>
    <xf numFmtId="1" fontId="15" fillId="4" borderId="14" xfId="0" applyNumberFormat="1" applyFont="1" applyFill="1" applyBorder="1" applyAlignment="1">
      <alignment horizontal="center" vertical="center"/>
    </xf>
    <xf numFmtId="166" fontId="15" fillId="4" borderId="13" xfId="0" applyNumberFormat="1" applyFont="1" applyFill="1" applyBorder="1" applyAlignment="1">
      <alignment horizontal="center" vertical="center"/>
    </xf>
    <xf numFmtId="166" fontId="15" fillId="4" borderId="14" xfId="0" applyNumberFormat="1" applyFont="1" applyFill="1" applyBorder="1" applyAlignment="1">
      <alignment horizontal="center" vertical="center"/>
    </xf>
    <xf numFmtId="1" fontId="15" fillId="4" borderId="21" xfId="0" applyNumberFormat="1" applyFont="1" applyFill="1" applyBorder="1" applyAlignment="1">
      <alignment horizontal="right" vertical="center"/>
    </xf>
    <xf numFmtId="1" fontId="15" fillId="4" borderId="23" xfId="0" applyNumberFormat="1" applyFont="1" applyFill="1" applyBorder="1" applyAlignment="1">
      <alignment horizontal="right" vertical="center"/>
    </xf>
    <xf numFmtId="1" fontId="15" fillId="4" borderId="21" xfId="0" applyNumberFormat="1" applyFont="1" applyFill="1" applyBorder="1" applyAlignment="1">
      <alignment horizontal="center" vertical="center"/>
    </xf>
    <xf numFmtId="1" fontId="15" fillId="4" borderId="23" xfId="0" applyNumberFormat="1" applyFont="1" applyFill="1" applyBorder="1" applyAlignment="1">
      <alignment horizontal="center" vertical="center"/>
    </xf>
    <xf numFmtId="166" fontId="15" fillId="4" borderId="21" xfId="0" applyNumberFormat="1" applyFont="1" applyFill="1" applyBorder="1" applyAlignment="1">
      <alignment horizontal="center" vertical="center"/>
    </xf>
    <xf numFmtId="166" fontId="15" fillId="4" borderId="23" xfId="0" applyNumberFormat="1" applyFont="1" applyFill="1" applyBorder="1" applyAlignment="1">
      <alignment horizontal="center" vertical="center"/>
    </xf>
    <xf numFmtId="0" fontId="10" fillId="4" borderId="29" xfId="0" applyNumberFormat="1" applyFont="1" applyFill="1" applyBorder="1" applyAlignment="1">
      <alignment horizontal="center" vertical="center"/>
    </xf>
    <xf numFmtId="0" fontId="4" fillId="4" borderId="50" xfId="0" applyNumberFormat="1" applyFont="1" applyFill="1" applyBorder="1" applyAlignment="1">
      <alignment horizontal="center" vertical="center"/>
    </xf>
    <xf numFmtId="0" fontId="10" fillId="4" borderId="30" xfId="0" applyNumberFormat="1" applyFont="1" applyFill="1" applyBorder="1" applyAlignment="1">
      <alignment horizontal="left" vertical="center"/>
    </xf>
    <xf numFmtId="0" fontId="4" fillId="4" borderId="53" xfId="0" applyNumberFormat="1" applyFont="1" applyFill="1" applyBorder="1" applyAlignment="1">
      <alignment horizontal="left" vertical="center"/>
    </xf>
    <xf numFmtId="14" fontId="12" fillId="9" borderId="40" xfId="0" applyNumberFormat="1" applyFont="1" applyFill="1" applyBorder="1" applyAlignment="1">
      <alignment horizontal="center" vertical="center"/>
    </xf>
    <xf numFmtId="14" fontId="12" fillId="9" borderId="24" xfId="0" applyNumberFormat="1" applyFont="1" applyFill="1" applyBorder="1" applyAlignment="1">
      <alignment horizontal="center" vertical="center"/>
    </xf>
    <xf numFmtId="14" fontId="12" fillId="9" borderId="25" xfId="0" applyNumberFormat="1" applyFont="1" applyFill="1" applyBorder="1" applyAlignment="1">
      <alignment horizontal="center" vertical="center"/>
    </xf>
    <xf numFmtId="14" fontId="12" fillId="9" borderId="7" xfId="0" applyNumberFormat="1" applyFont="1" applyFill="1" applyBorder="1" applyAlignment="1">
      <alignment horizontal="center" vertical="center"/>
    </xf>
    <xf numFmtId="14" fontId="12" fillId="9" borderId="8" xfId="0" applyNumberFormat="1" applyFont="1" applyFill="1" applyBorder="1" applyAlignment="1">
      <alignment horizontal="center" vertical="center"/>
    </xf>
    <xf numFmtId="14" fontId="12" fillId="9" borderId="9"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3" fillId="3" borderId="2"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3" borderId="4"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3" borderId="43" xfId="0" applyNumberFormat="1" applyFont="1" applyFill="1" applyBorder="1" applyAlignment="1">
      <alignment horizontal="center" vertical="center"/>
    </xf>
    <xf numFmtId="164" fontId="3" fillId="3" borderId="44" xfId="0" applyNumberFormat="1" applyFont="1" applyFill="1" applyBorder="1" applyAlignment="1">
      <alignment horizontal="center" vertical="center"/>
    </xf>
    <xf numFmtId="164" fontId="3" fillId="3" borderId="45" xfId="0" applyNumberFormat="1" applyFont="1" applyFill="1" applyBorder="1" applyAlignment="1">
      <alignment horizontal="center" vertical="center"/>
    </xf>
    <xf numFmtId="164" fontId="3" fillId="3" borderId="6" xfId="0" applyNumberFormat="1" applyFont="1" applyFill="1" applyBorder="1" applyAlignment="1">
      <alignment horizontal="center" vertical="center"/>
    </xf>
    <xf numFmtId="165" fontId="3" fillId="3" borderId="7" xfId="0" applyNumberFormat="1" applyFont="1" applyFill="1" applyBorder="1" applyAlignment="1">
      <alignment horizontal="center" vertical="center" wrapText="1"/>
    </xf>
    <xf numFmtId="165" fontId="3" fillId="3" borderId="8" xfId="0" applyNumberFormat="1" applyFont="1" applyFill="1" applyBorder="1" applyAlignment="1">
      <alignment horizontal="center" vertical="center" wrapText="1"/>
    </xf>
    <xf numFmtId="165" fontId="3" fillId="3" borderId="9" xfId="0" applyNumberFormat="1"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3" xfId="0" applyFont="1" applyFill="1" applyBorder="1" applyAlignment="1">
      <alignment horizontal="center" vertical="center"/>
    </xf>
    <xf numFmtId="164" fontId="4" fillId="3" borderId="10" xfId="0" applyNumberFormat="1" applyFont="1" applyFill="1" applyBorder="1" applyAlignment="1">
      <alignment horizontal="center" vertical="center" wrapText="1"/>
    </xf>
    <xf numFmtId="164" fontId="4" fillId="3" borderId="21" xfId="0" applyNumberFormat="1" applyFont="1" applyFill="1" applyBorder="1" applyAlignment="1">
      <alignment horizontal="center" vertical="center" wrapText="1"/>
    </xf>
    <xf numFmtId="164" fontId="4" fillId="3" borderId="37" xfId="0" applyNumberFormat="1" applyFont="1" applyFill="1" applyBorder="1" applyAlignment="1">
      <alignment horizontal="center" vertical="center" wrapText="1"/>
    </xf>
    <xf numFmtId="164" fontId="4" fillId="3" borderId="41" xfId="0" applyNumberFormat="1" applyFont="1" applyFill="1" applyBorder="1" applyAlignment="1">
      <alignment horizontal="center" vertical="center" wrapText="1"/>
    </xf>
    <xf numFmtId="165" fontId="4" fillId="3" borderId="15" xfId="0" applyNumberFormat="1" applyFont="1" applyFill="1" applyBorder="1" applyAlignment="1">
      <alignment horizontal="center" vertical="center" wrapText="1"/>
    </xf>
    <xf numFmtId="165" fontId="4" fillId="3" borderId="26" xfId="0" applyNumberFormat="1" applyFont="1" applyFill="1" applyBorder="1" applyAlignment="1">
      <alignment horizontal="center" vertical="center" wrapText="1"/>
    </xf>
    <xf numFmtId="165" fontId="4" fillId="3" borderId="16" xfId="0" applyNumberFormat="1" applyFont="1" applyFill="1" applyBorder="1" applyAlignment="1">
      <alignment horizontal="center" vertical="center" wrapText="1"/>
    </xf>
    <xf numFmtId="165" fontId="4" fillId="3" borderId="22" xfId="0" applyNumberFormat="1" applyFont="1" applyFill="1" applyBorder="1" applyAlignment="1">
      <alignment horizontal="center" vertical="center" wrapText="1"/>
    </xf>
    <xf numFmtId="165" fontId="4" fillId="3" borderId="14" xfId="0" applyNumberFormat="1" applyFont="1" applyFill="1" applyBorder="1" applyAlignment="1">
      <alignment horizontal="center" vertical="center" wrapText="1"/>
    </xf>
    <xf numFmtId="165" fontId="4" fillId="3" borderId="23" xfId="0" applyNumberFormat="1" applyFont="1" applyFill="1" applyBorder="1" applyAlignment="1">
      <alignment horizontal="center" vertical="center" wrapText="1"/>
    </xf>
    <xf numFmtId="165" fontId="4" fillId="3" borderId="13" xfId="0" applyNumberFormat="1" applyFont="1" applyFill="1" applyBorder="1" applyAlignment="1">
      <alignment horizontal="center" vertical="center" wrapText="1"/>
    </xf>
    <xf numFmtId="165" fontId="4" fillId="3" borderId="21" xfId="0" applyNumberFormat="1" applyFont="1" applyFill="1" applyBorder="1" applyAlignment="1">
      <alignment horizontal="center" vertical="center" wrapText="1"/>
    </xf>
    <xf numFmtId="0" fontId="5" fillId="4" borderId="40" xfId="0" applyNumberFormat="1" applyFont="1" applyFill="1" applyBorder="1" applyAlignment="1">
      <alignment horizontal="center" vertical="center"/>
    </xf>
    <xf numFmtId="0" fontId="5" fillId="4" borderId="24" xfId="0" applyNumberFormat="1" applyFont="1" applyFill="1" applyBorder="1" applyAlignment="1">
      <alignment horizontal="center" vertical="center"/>
    </xf>
    <xf numFmtId="0" fontId="5" fillId="4" borderId="25"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3" fillId="0" borderId="39" xfId="0" applyNumberFormat="1" applyFont="1" applyBorder="1" applyAlignment="1">
      <alignment horizontal="center" vertical="center"/>
    </xf>
    <xf numFmtId="0" fontId="3" fillId="0" borderId="39" xfId="0" applyFont="1" applyBorder="1" applyAlignment="1">
      <alignment horizontal="center" vertical="center"/>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165" fontId="10" fillId="0" borderId="29" xfId="0" applyNumberFormat="1"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Border="1" applyAlignment="1">
      <alignment horizontal="right" vertical="center"/>
    </xf>
    <xf numFmtId="165" fontId="10"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165" fontId="10" fillId="0" borderId="38" xfId="0" applyNumberFormat="1" applyFont="1" applyBorder="1" applyAlignment="1">
      <alignment horizontal="right" vertical="center"/>
    </xf>
    <xf numFmtId="165" fontId="10" fillId="0" borderId="36" xfId="0" applyNumberFormat="1" applyFont="1" applyBorder="1" applyAlignment="1">
      <alignment horizontal="right" vertical="center"/>
    </xf>
  </cellXfs>
  <cellStyles count="2">
    <cellStyle name="40% - Colore 1" xfId="1" builtinId="31"/>
    <cellStyle name="Normale"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8B8B"/>
      <color rgb="FFFF3B3B"/>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235323</xdr:colOff>
      <xdr:row>0</xdr:row>
      <xdr:rowOff>179296</xdr:rowOff>
    </xdr:from>
    <xdr:to>
      <xdr:col>8</xdr:col>
      <xdr:colOff>816348</xdr:colOff>
      <xdr:row>3</xdr:row>
      <xdr:rowOff>226679</xdr:rowOff>
    </xdr:to>
    <xdr:pic>
      <xdr:nvPicPr>
        <xdr:cNvPr id="2" name="Immagin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6923" y="179296"/>
          <a:ext cx="581025" cy="628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160156</xdr:colOff>
      <xdr:row>0</xdr:row>
      <xdr:rowOff>107016</xdr:rowOff>
    </xdr:from>
    <xdr:to>
      <xdr:col>6</xdr:col>
      <xdr:colOff>2274796</xdr:colOff>
      <xdr:row>1</xdr:row>
      <xdr:rowOff>392206</xdr:rowOff>
    </xdr:to>
    <xdr:pic>
      <xdr:nvPicPr>
        <xdr:cNvPr id="2" name="Immagine 1">
          <a:extLst>
            <a:ext uri="{FF2B5EF4-FFF2-40B4-BE49-F238E27FC236}">
              <a16:creationId xmlns="" xmlns:a16="http://schemas.microsoft.com/office/drawing/2014/main" id="{7F81381F-FBF7-465A-9C6C-E2152FDFD6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2031" y="107016"/>
          <a:ext cx="2811085" cy="580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3405187</xdr:colOff>
      <xdr:row>0</xdr:row>
      <xdr:rowOff>190500</xdr:rowOff>
    </xdr:from>
    <xdr:to>
      <xdr:col>10</xdr:col>
      <xdr:colOff>2737462</xdr:colOff>
      <xdr:row>1</xdr:row>
      <xdr:rowOff>342476</xdr:rowOff>
    </xdr:to>
    <xdr:pic>
      <xdr:nvPicPr>
        <xdr:cNvPr id="2" name="Immagine 1">
          <a:extLst>
            <a:ext uri="{FF2B5EF4-FFF2-40B4-BE49-F238E27FC236}">
              <a16:creationId xmlns="" xmlns:a16="http://schemas.microsoft.com/office/drawing/2014/main" id="{7F81381F-FBF7-465A-9C6C-E2152FDFD6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65437" y="190500"/>
          <a:ext cx="4047150" cy="7711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1785937</xdr:colOff>
      <xdr:row>0</xdr:row>
      <xdr:rowOff>95250</xdr:rowOff>
    </xdr:from>
    <xdr:to>
      <xdr:col>8</xdr:col>
      <xdr:colOff>3113700</xdr:colOff>
      <xdr:row>1</xdr:row>
      <xdr:rowOff>247226</xdr:rowOff>
    </xdr:to>
    <xdr:pic>
      <xdr:nvPicPr>
        <xdr:cNvPr id="2" name="Immagine 1">
          <a:extLst>
            <a:ext uri="{FF2B5EF4-FFF2-40B4-BE49-F238E27FC236}">
              <a16:creationId xmlns="" xmlns:a16="http://schemas.microsoft.com/office/drawing/2014/main" id="{7F81381F-FBF7-465A-9C6C-E2152FDFD6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64875" y="95250"/>
          <a:ext cx="4042388" cy="7711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IANO%20OPERE%20PUBBLICHE%20NESSUN%20DORMA\12%20LUGLIO\OOPP%20PER%20PROVINCIA%20DEFINITIVO%2012.07.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I"/>
      <sheetName val="note"/>
      <sheetName val="AN CRATERE"/>
      <sheetName val="AP CRATERE"/>
      <sheetName val="AP FUORI CR"/>
      <sheetName val="FM CRATERE "/>
      <sheetName val="FM FUORI CR"/>
      <sheetName val="MC CRATERE "/>
      <sheetName val="MC FUORI CR "/>
      <sheetName val="VINCOLATE MIBACT SUPERATO"/>
    </sheetNames>
    <sheetDataSet>
      <sheetData sheetId="0"/>
      <sheetData sheetId="1"/>
      <sheetData sheetId="2">
        <row r="92">
          <cell r="F92">
            <v>2</v>
          </cell>
        </row>
      </sheetData>
      <sheetData sheetId="3">
        <row r="96">
          <cell r="F96">
            <v>15</v>
          </cell>
        </row>
      </sheetData>
      <sheetData sheetId="4">
        <row r="39">
          <cell r="F39">
            <v>3</v>
          </cell>
        </row>
      </sheetData>
      <sheetData sheetId="5">
        <row r="94">
          <cell r="F94">
            <v>13</v>
          </cell>
        </row>
      </sheetData>
      <sheetData sheetId="6">
        <row r="39">
          <cell r="F39">
            <v>10</v>
          </cell>
        </row>
      </sheetData>
      <sheetData sheetId="7">
        <row r="100">
          <cell r="F100">
            <v>37</v>
          </cell>
        </row>
      </sheetData>
      <sheetData sheetId="8">
        <row r="42">
          <cell r="F42">
            <v>8</v>
          </cell>
        </row>
      </sheetData>
      <sheetData sheetId="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B1:F29"/>
  <sheetViews>
    <sheetView topLeftCell="A13" zoomScale="70" zoomScaleNormal="70" workbookViewId="0">
      <selection activeCell="G49" sqref="G49"/>
    </sheetView>
  </sheetViews>
  <sheetFormatPr defaultRowHeight="15" x14ac:dyDescent="0.25"/>
  <cols>
    <col min="1" max="1" width="7" customWidth="1"/>
    <col min="2" max="2" width="53.28515625" customWidth="1"/>
    <col min="3" max="3" width="21.5703125" style="255" customWidth="1"/>
    <col min="4" max="6" width="19.42578125" customWidth="1"/>
    <col min="7" max="7" width="7.42578125" customWidth="1"/>
    <col min="8" max="8" width="9.140625" customWidth="1"/>
  </cols>
  <sheetData>
    <row r="1" spans="2:6" ht="15.75" customHeight="1" thickBot="1" x14ac:dyDescent="0.3"/>
    <row r="2" spans="2:6" ht="58.5" customHeight="1" thickBot="1" x14ac:dyDescent="0.3">
      <c r="B2" s="725" t="s">
        <v>257</v>
      </c>
      <c r="C2" s="726"/>
      <c r="D2" s="222" t="s">
        <v>241</v>
      </c>
      <c r="E2" s="222" t="s">
        <v>242</v>
      </c>
      <c r="F2" s="222" t="s">
        <v>243</v>
      </c>
    </row>
    <row r="3" spans="2:6" ht="45" customHeight="1" x14ac:dyDescent="0.25">
      <c r="B3" s="239" t="s">
        <v>261</v>
      </c>
      <c r="C3" s="256" t="s">
        <v>236</v>
      </c>
      <c r="D3" s="244">
        <v>1.1531629999999999</v>
      </c>
      <c r="E3" s="245">
        <v>1.1531629999999999</v>
      </c>
      <c r="F3" s="246">
        <v>1.1531629999999999</v>
      </c>
    </row>
    <row r="4" spans="2:6" ht="78.75" customHeight="1" x14ac:dyDescent="0.25">
      <c r="B4" s="240" t="s">
        <v>251</v>
      </c>
      <c r="C4" s="257" t="s">
        <v>238</v>
      </c>
      <c r="D4" s="247" t="s">
        <v>247</v>
      </c>
      <c r="E4" s="248" t="str">
        <f>D4</f>
        <v>già inserita non si somma             (4,375 M)</v>
      </c>
      <c r="F4" s="249" t="str">
        <f>E4</f>
        <v>già inserita non si somma             (4,375 M)</v>
      </c>
    </row>
    <row r="5" spans="2:6" ht="15.75" customHeight="1" x14ac:dyDescent="0.25">
      <c r="B5" s="241" t="s">
        <v>262</v>
      </c>
      <c r="C5" s="257" t="s">
        <v>239</v>
      </c>
      <c r="D5" s="250">
        <v>5.577375</v>
      </c>
      <c r="E5" s="251"/>
      <c r="F5" s="252"/>
    </row>
    <row r="6" spans="2:6" ht="63" customHeight="1" x14ac:dyDescent="0.25">
      <c r="B6" s="241"/>
      <c r="C6" s="257" t="s">
        <v>240</v>
      </c>
      <c r="D6" s="250"/>
      <c r="E6" s="251">
        <v>1.65432</v>
      </c>
      <c r="F6" s="252"/>
    </row>
    <row r="7" spans="2:6" ht="63" x14ac:dyDescent="0.25">
      <c r="B7" s="241"/>
      <c r="C7" s="257" t="s">
        <v>244</v>
      </c>
      <c r="D7" s="250"/>
      <c r="E7" s="251"/>
      <c r="F7" s="252">
        <v>0.82716000000000001</v>
      </c>
    </row>
    <row r="8" spans="2:6" ht="133.5" customHeight="1" x14ac:dyDescent="0.25">
      <c r="B8" s="242" t="s">
        <v>260</v>
      </c>
      <c r="C8" s="258" t="s">
        <v>250</v>
      </c>
      <c r="D8" s="253">
        <f>2.626-2.162</f>
        <v>0.46399999999999997</v>
      </c>
      <c r="E8" s="251">
        <f>D8</f>
        <v>0.46399999999999997</v>
      </c>
      <c r="F8" s="254">
        <f>D8</f>
        <v>0.46399999999999997</v>
      </c>
    </row>
    <row r="9" spans="2:6" ht="63" x14ac:dyDescent="0.25">
      <c r="B9" s="241" t="s">
        <v>263</v>
      </c>
      <c r="C9" s="257" t="s">
        <v>265</v>
      </c>
      <c r="D9" s="250">
        <v>1.3324400000000001</v>
      </c>
      <c r="E9" s="251">
        <f>D9</f>
        <v>1.3324400000000001</v>
      </c>
      <c r="F9" s="252">
        <f>D9</f>
        <v>1.3324400000000001</v>
      </c>
    </row>
    <row r="10" spans="2:6" ht="94.5" x14ac:dyDescent="0.25">
      <c r="B10" s="241" t="s">
        <v>264</v>
      </c>
      <c r="C10" s="257" t="s">
        <v>237</v>
      </c>
      <c r="D10" s="250">
        <v>0.95</v>
      </c>
      <c r="E10" s="251">
        <v>0.95</v>
      </c>
      <c r="F10" s="252">
        <v>0.95</v>
      </c>
    </row>
    <row r="11" spans="2:6" ht="63" x14ac:dyDescent="0.25">
      <c r="B11" s="241"/>
      <c r="C11" s="257" t="s">
        <v>245</v>
      </c>
      <c r="D11" s="250">
        <v>0.66344000000000003</v>
      </c>
      <c r="E11" s="251">
        <f>D11</f>
        <v>0.66344000000000003</v>
      </c>
      <c r="F11" s="252">
        <f>E11</f>
        <v>0.66344000000000003</v>
      </c>
    </row>
    <row r="12" spans="2:6" ht="19.5" thickBot="1" x14ac:dyDescent="0.3">
      <c r="B12" s="727" t="s">
        <v>182</v>
      </c>
      <c r="C12" s="728"/>
      <c r="D12" s="237">
        <f>SUM(D2:D11)</f>
        <v>10.140417999999999</v>
      </c>
      <c r="E12" s="243">
        <f>SUM(E3:E11)</f>
        <v>6.2173630000000006</v>
      </c>
      <c r="F12" s="238">
        <f>SUM(F3:F11)</f>
        <v>5.3902029999999996</v>
      </c>
    </row>
    <row r="13" spans="2:6" x14ac:dyDescent="0.25">
      <c r="B13" s="231"/>
      <c r="C13" s="233"/>
      <c r="D13" s="232"/>
      <c r="E13" s="234"/>
      <c r="F13" s="228"/>
    </row>
    <row r="14" spans="2:6" x14ac:dyDescent="0.25">
      <c r="B14" s="230" t="s">
        <v>249</v>
      </c>
      <c r="C14" s="233"/>
      <c r="D14" s="232"/>
      <c r="E14" s="234"/>
      <c r="F14" s="228"/>
    </row>
    <row r="15" spans="2:6" x14ac:dyDescent="0.25">
      <c r="B15" s="723" t="s">
        <v>248</v>
      </c>
      <c r="C15" s="724"/>
      <c r="D15" s="724"/>
      <c r="E15" s="724"/>
      <c r="F15" s="724"/>
    </row>
    <row r="16" spans="2:6" x14ac:dyDescent="0.25">
      <c r="B16" s="724"/>
      <c r="C16" s="724"/>
      <c r="D16" s="724"/>
      <c r="E16" s="724"/>
      <c r="F16" s="724"/>
    </row>
    <row r="17" spans="2:6" x14ac:dyDescent="0.25">
      <c r="B17" s="723" t="s">
        <v>252</v>
      </c>
      <c r="C17" s="724"/>
      <c r="D17" s="724"/>
      <c r="E17" s="724"/>
      <c r="F17" s="724"/>
    </row>
    <row r="18" spans="2:6" x14ac:dyDescent="0.25">
      <c r="B18" s="724"/>
      <c r="C18" s="724"/>
      <c r="D18" s="724"/>
      <c r="E18" s="724"/>
      <c r="F18" s="724"/>
    </row>
    <row r="19" spans="2:6" x14ac:dyDescent="0.25">
      <c r="B19" s="723" t="s">
        <v>253</v>
      </c>
      <c r="C19" s="724"/>
      <c r="D19" s="724"/>
      <c r="E19" s="724"/>
      <c r="F19" s="724"/>
    </row>
    <row r="20" spans="2:6" x14ac:dyDescent="0.25">
      <c r="B20" s="724"/>
      <c r="C20" s="724"/>
      <c r="D20" s="724"/>
      <c r="E20" s="724"/>
      <c r="F20" s="724"/>
    </row>
    <row r="21" spans="2:6" x14ac:dyDescent="0.25">
      <c r="B21" s="723" t="s">
        <v>255</v>
      </c>
      <c r="C21" s="724"/>
      <c r="D21" s="724"/>
      <c r="E21" s="724"/>
      <c r="F21" s="724"/>
    </row>
    <row r="22" spans="2:6" x14ac:dyDescent="0.25">
      <c r="B22" s="724"/>
      <c r="C22" s="724"/>
      <c r="D22" s="724"/>
      <c r="E22" s="724"/>
      <c r="F22" s="724"/>
    </row>
    <row r="23" spans="2:6" x14ac:dyDescent="0.25">
      <c r="C23" s="259"/>
      <c r="D23" s="221"/>
      <c r="E23" s="229"/>
    </row>
    <row r="24" spans="2:6" x14ac:dyDescent="0.25">
      <c r="B24" s="723" t="s">
        <v>256</v>
      </c>
      <c r="C24" s="724"/>
      <c r="D24" s="724"/>
      <c r="E24" s="724"/>
      <c r="F24" s="724"/>
    </row>
    <row r="25" spans="2:6" x14ac:dyDescent="0.25">
      <c r="B25" s="724"/>
      <c r="C25" s="724"/>
      <c r="D25" s="724"/>
      <c r="E25" s="724"/>
      <c r="F25" s="724"/>
    </row>
    <row r="26" spans="2:6" x14ac:dyDescent="0.25">
      <c r="C26" s="259"/>
      <c r="D26" s="221"/>
      <c r="E26" s="229"/>
    </row>
    <row r="27" spans="2:6" x14ac:dyDescent="0.25">
      <c r="B27" s="723" t="s">
        <v>266</v>
      </c>
      <c r="C27" s="724"/>
      <c r="D27" s="724"/>
      <c r="E27" s="724"/>
      <c r="F27" s="724"/>
    </row>
    <row r="28" spans="2:6" x14ac:dyDescent="0.25">
      <c r="B28" s="724"/>
      <c r="C28" s="724"/>
      <c r="D28" s="724"/>
      <c r="E28" s="724"/>
      <c r="F28" s="724"/>
    </row>
    <row r="29" spans="2:6" x14ac:dyDescent="0.25">
      <c r="C29" s="259"/>
      <c r="D29" s="221"/>
      <c r="E29" s="229"/>
    </row>
  </sheetData>
  <mergeCells count="8">
    <mergeCell ref="B27:F28"/>
    <mergeCell ref="B2:C2"/>
    <mergeCell ref="B12:C12"/>
    <mergeCell ref="B15:F16"/>
    <mergeCell ref="B17:F18"/>
    <mergeCell ref="B19:F20"/>
    <mergeCell ref="B21:F22"/>
    <mergeCell ref="B24:F25"/>
  </mergeCells>
  <pageMargins left="0.70866141732283472" right="0.70866141732283472" top="0.74803149606299213" bottom="0.74803149606299213" header="0.31496062992125984" footer="0.31496062992125984"/>
  <pageSetup paperSize="9" scale="93" fitToHeight="0" orientation="landscape" r:id="rId1"/>
  <headerFooter>
    <oddFooter>Pagina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L30"/>
  <sheetViews>
    <sheetView showGridLines="0" zoomScale="85" zoomScaleNormal="85" workbookViewId="0">
      <selection activeCell="G15" sqref="G15"/>
    </sheetView>
  </sheetViews>
  <sheetFormatPr defaultRowHeight="15" x14ac:dyDescent="0.25"/>
  <cols>
    <col min="4" max="4" width="14.28515625" customWidth="1"/>
    <col min="5" max="5" width="6.140625" customWidth="1"/>
    <col min="6" max="6" width="53.28515625" customWidth="1"/>
    <col min="7" max="7" width="19.42578125" style="279" customWidth="1"/>
    <col min="8" max="8" width="19.42578125" style="221" customWidth="1"/>
    <col min="9" max="9" width="19" customWidth="1"/>
    <col min="10" max="10" width="6.7109375" customWidth="1"/>
  </cols>
  <sheetData>
    <row r="1" spans="6:12" ht="15.75" thickBot="1" x14ac:dyDescent="0.3"/>
    <row r="2" spans="6:12" x14ac:dyDescent="0.25">
      <c r="F2" s="729" t="s">
        <v>311</v>
      </c>
      <c r="G2" s="730"/>
      <c r="H2" s="731"/>
    </row>
    <row r="3" spans="6:12" x14ac:dyDescent="0.25">
      <c r="F3" s="732"/>
      <c r="G3" s="733"/>
      <c r="H3" s="734"/>
    </row>
    <row r="4" spans="6:12" ht="24" customHeight="1" thickBot="1" x14ac:dyDescent="0.3">
      <c r="F4" s="735"/>
      <c r="G4" s="736"/>
      <c r="H4" s="737"/>
    </row>
    <row r="5" spans="6:12" ht="15.75" thickBot="1" x14ac:dyDescent="0.3"/>
    <row r="6" spans="6:12" ht="19.5" thickBot="1" x14ac:dyDescent="0.35">
      <c r="F6" s="738">
        <f ca="1">TODAY()</f>
        <v>43080</v>
      </c>
      <c r="G6" s="739"/>
      <c r="H6" s="740"/>
    </row>
    <row r="7" spans="6:12" x14ac:dyDescent="0.25">
      <c r="F7" s="741" t="s">
        <v>312</v>
      </c>
      <c r="G7" s="742"/>
      <c r="H7" s="743"/>
    </row>
    <row r="8" spans="6:12" ht="15.75" thickBot="1" x14ac:dyDescent="0.3">
      <c r="F8" s="744"/>
      <c r="G8" s="745"/>
      <c r="H8" s="746"/>
    </row>
    <row r="9" spans="6:12" ht="15.75" thickBot="1" x14ac:dyDescent="0.3"/>
    <row r="10" spans="6:12" ht="39" customHeight="1" thickBot="1" x14ac:dyDescent="0.35">
      <c r="F10" s="280" t="s">
        <v>313</v>
      </c>
      <c r="G10" s="281" t="s">
        <v>314</v>
      </c>
      <c r="H10" s="222" t="s">
        <v>315</v>
      </c>
      <c r="J10" s="282"/>
      <c r="K10" s="283"/>
      <c r="L10" s="284"/>
    </row>
    <row r="11" spans="6:12" ht="20.100000000000001" customHeight="1" thickBot="1" x14ac:dyDescent="0.35">
      <c r="F11" s="285" t="s">
        <v>316</v>
      </c>
      <c r="G11" s="286"/>
      <c r="H11" s="287"/>
    </row>
    <row r="12" spans="6:12" ht="20.100000000000001" customHeight="1" x14ac:dyDescent="0.3">
      <c r="F12" s="288" t="s">
        <v>317</v>
      </c>
      <c r="G12" s="289">
        <f>'[1]AN CRATERE'!F92</f>
        <v>2</v>
      </c>
      <c r="H12" s="290" t="e">
        <f>#REF!</f>
        <v>#REF!</v>
      </c>
    </row>
    <row r="13" spans="6:12" ht="20.100000000000001" customHeight="1" x14ac:dyDescent="0.3">
      <c r="F13" s="288" t="s">
        <v>318</v>
      </c>
      <c r="G13" s="291">
        <f>'[1]AP CRATERE'!F96</f>
        <v>15</v>
      </c>
      <c r="H13" s="292" t="e">
        <f>#REF!</f>
        <v>#REF!</v>
      </c>
    </row>
    <row r="14" spans="6:12" ht="20.100000000000001" customHeight="1" x14ac:dyDescent="0.3">
      <c r="F14" s="288" t="s">
        <v>271</v>
      </c>
      <c r="G14" s="291">
        <v>14</v>
      </c>
      <c r="H14" s="292" t="e">
        <f>#REF!</f>
        <v>#REF!</v>
      </c>
    </row>
    <row r="15" spans="6:12" ht="20.100000000000001" customHeight="1" thickBot="1" x14ac:dyDescent="0.35">
      <c r="F15" s="293" t="s">
        <v>272</v>
      </c>
      <c r="G15" s="294">
        <f>'[1]MC CRATERE '!F100</f>
        <v>37</v>
      </c>
      <c r="H15" s="295">
        <f>'MC  '!H111:I111</f>
        <v>50.875677999999994</v>
      </c>
    </row>
    <row r="16" spans="6:12" ht="39.950000000000003" customHeight="1" thickBot="1" x14ac:dyDescent="0.3">
      <c r="F16" s="296" t="s">
        <v>319</v>
      </c>
      <c r="G16" s="297">
        <f>SUM(G12:G15)</f>
        <v>68</v>
      </c>
      <c r="H16" s="298" t="e">
        <f>SUM(H12:H15)</f>
        <v>#REF!</v>
      </c>
    </row>
    <row r="17" spans="6:10" ht="20.100000000000001" customHeight="1" thickBot="1" x14ac:dyDescent="0.35">
      <c r="F17" s="747" t="s">
        <v>320</v>
      </c>
      <c r="G17" s="748"/>
      <c r="H17" s="749"/>
    </row>
    <row r="18" spans="6:10" ht="20.100000000000001" customHeight="1" x14ac:dyDescent="0.3">
      <c r="F18" s="288" t="s">
        <v>318</v>
      </c>
      <c r="G18" s="299">
        <v>2</v>
      </c>
      <c r="H18" s="300" t="e">
        <f>#REF!</f>
        <v>#REF!</v>
      </c>
    </row>
    <row r="19" spans="6:10" ht="20.100000000000001" customHeight="1" x14ac:dyDescent="0.3">
      <c r="F19" s="288" t="s">
        <v>271</v>
      </c>
      <c r="G19" s="294">
        <f>'[1]FM FUORI CR'!F39</f>
        <v>10</v>
      </c>
      <c r="H19" s="295" t="e">
        <f>#REF!</f>
        <v>#REF!</v>
      </c>
      <c r="J19" s="221"/>
    </row>
    <row r="20" spans="6:10" ht="20.100000000000001" customHeight="1" thickBot="1" x14ac:dyDescent="0.35">
      <c r="F20" s="293" t="s">
        <v>272</v>
      </c>
      <c r="G20" s="294">
        <f>'[1]MC FUORI CR '!F42</f>
        <v>8</v>
      </c>
      <c r="H20" s="295">
        <f>'MC  '!H112:I112</f>
        <v>9.4940000000000015</v>
      </c>
    </row>
    <row r="21" spans="6:10" ht="39.950000000000003" customHeight="1" thickBot="1" x14ac:dyDescent="0.3">
      <c r="F21" s="296" t="s">
        <v>321</v>
      </c>
      <c r="G21" s="297">
        <f>SUM(G18:G20)</f>
        <v>20</v>
      </c>
      <c r="H21" s="298" t="e">
        <f>SUM(H18:H20)</f>
        <v>#REF!</v>
      </c>
    </row>
    <row r="22" spans="6:10" ht="15.75" thickBot="1" x14ac:dyDescent="0.3">
      <c r="H22" s="301"/>
    </row>
    <row r="23" spans="6:10" ht="42.75" thickBot="1" x14ac:dyDescent="0.3">
      <c r="F23" s="302" t="s">
        <v>322</v>
      </c>
      <c r="G23" s="303" t="s">
        <v>314</v>
      </c>
      <c r="H23" s="304" t="s">
        <v>315</v>
      </c>
    </row>
    <row r="24" spans="6:10" ht="18.75" x14ac:dyDescent="0.3">
      <c r="F24" s="305" t="s">
        <v>323</v>
      </c>
      <c r="G24" s="306">
        <f t="shared" ref="G24:G27" si="0">G12+G17</f>
        <v>2</v>
      </c>
      <c r="H24" s="307" t="e">
        <f>H12+H17</f>
        <v>#REF!</v>
      </c>
    </row>
    <row r="25" spans="6:10" ht="18.75" x14ac:dyDescent="0.3">
      <c r="F25" s="308" t="s">
        <v>318</v>
      </c>
      <c r="G25" s="291">
        <f t="shared" si="0"/>
        <v>17</v>
      </c>
      <c r="H25" s="292" t="e">
        <f>H13+H18</f>
        <v>#REF!</v>
      </c>
    </row>
    <row r="26" spans="6:10" ht="18.75" x14ac:dyDescent="0.3">
      <c r="F26" s="308" t="s">
        <v>271</v>
      </c>
      <c r="G26" s="291">
        <f t="shared" si="0"/>
        <v>24</v>
      </c>
      <c r="H26" s="292" t="e">
        <f>H14+H19</f>
        <v>#REF!</v>
      </c>
      <c r="I26" s="309"/>
    </row>
    <row r="27" spans="6:10" ht="19.5" thickBot="1" x14ac:dyDescent="0.35">
      <c r="F27" s="310" t="s">
        <v>272</v>
      </c>
      <c r="G27" s="311">
        <f t="shared" si="0"/>
        <v>45</v>
      </c>
      <c r="H27" s="312">
        <f>H15+H20</f>
        <v>60.369677999999993</v>
      </c>
    </row>
    <row r="29" spans="6:10" ht="15.75" thickBot="1" x14ac:dyDescent="0.3"/>
    <row r="30" spans="6:10" ht="39.950000000000003" customHeight="1" thickBot="1" x14ac:dyDescent="0.3">
      <c r="F30" s="313" t="s">
        <v>324</v>
      </c>
      <c r="G30" s="314">
        <f>G21+G16</f>
        <v>88</v>
      </c>
      <c r="H30" s="315" t="e">
        <f>H21+H16</f>
        <v>#REF!</v>
      </c>
    </row>
  </sheetData>
  <mergeCells count="4">
    <mergeCell ref="F2:H4"/>
    <mergeCell ref="F6:H6"/>
    <mergeCell ref="F7:H8"/>
    <mergeCell ref="F17:H17"/>
  </mergeCells>
  <pageMargins left="0.25" right="0.25" top="0.75" bottom="0.75" header="0.3" footer="0.3"/>
  <pageSetup paperSize="9" scale="76"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zoomScale="85" zoomScaleNormal="85" workbookViewId="0">
      <selection activeCell="G15" sqref="G15"/>
    </sheetView>
  </sheetViews>
  <sheetFormatPr defaultRowHeight="15" x14ac:dyDescent="0.25"/>
  <cols>
    <col min="1" max="1" width="25.28515625" customWidth="1"/>
    <col min="2" max="2" width="7" style="279" bestFit="1" customWidth="1"/>
    <col min="3" max="3" width="35.7109375" style="609" customWidth="1"/>
    <col min="4" max="4" width="10.5703125" style="279" bestFit="1" customWidth="1"/>
    <col min="5" max="5" width="35.7109375" style="609" customWidth="1"/>
    <col min="6" max="6" width="10.5703125" style="279" bestFit="1" customWidth="1"/>
    <col min="7" max="7" width="35.7109375" style="609" customWidth="1"/>
  </cols>
  <sheetData>
    <row r="1" spans="1:10" ht="23.25" customHeight="1" thickBot="1" x14ac:dyDescent="0.3">
      <c r="A1" s="753">
        <f ca="1">TODAY()</f>
        <v>43080</v>
      </c>
      <c r="B1" s="754"/>
      <c r="C1" s="754"/>
      <c r="D1" s="754"/>
      <c r="E1" s="754"/>
      <c r="F1" s="754"/>
      <c r="G1" s="755"/>
    </row>
    <row r="2" spans="1:10" ht="44.25" customHeight="1" thickBot="1" x14ac:dyDescent="0.3">
      <c r="A2" s="756" t="s">
        <v>459</v>
      </c>
      <c r="B2" s="757"/>
      <c r="C2" s="758"/>
      <c r="D2" s="757"/>
      <c r="E2" s="759"/>
      <c r="F2" s="757"/>
      <c r="G2" s="760"/>
    </row>
    <row r="3" spans="1:10" ht="46.5" customHeight="1" thickBot="1" x14ac:dyDescent="0.3">
      <c r="A3" s="678"/>
      <c r="B3" s="761" t="s">
        <v>325</v>
      </c>
      <c r="C3" s="762"/>
      <c r="D3" s="761" t="s">
        <v>427</v>
      </c>
      <c r="E3" s="762"/>
      <c r="F3" s="763" t="s">
        <v>454</v>
      </c>
      <c r="G3" s="764"/>
    </row>
    <row r="4" spans="1:10" ht="30.75" customHeight="1" thickBot="1" x14ac:dyDescent="0.3">
      <c r="A4" s="680"/>
      <c r="B4" s="679" t="s">
        <v>453</v>
      </c>
      <c r="C4" s="681" t="s">
        <v>428</v>
      </c>
      <c r="D4" s="679" t="s">
        <v>453</v>
      </c>
      <c r="E4" s="681" t="s">
        <v>428</v>
      </c>
      <c r="F4" s="679" t="s">
        <v>453</v>
      </c>
      <c r="G4" s="681" t="s">
        <v>428</v>
      </c>
    </row>
    <row r="5" spans="1:10" ht="15.75" x14ac:dyDescent="0.25">
      <c r="A5" s="682" t="s">
        <v>429</v>
      </c>
      <c r="B5" s="683">
        <f>AP!E96</f>
        <v>27</v>
      </c>
      <c r="C5" s="684">
        <f>AP!E95</f>
        <v>43644374</v>
      </c>
      <c r="D5" s="683">
        <f>AP!G96</f>
        <v>7</v>
      </c>
      <c r="E5" s="684">
        <f>AP!G95</f>
        <v>18358789.600000001</v>
      </c>
      <c r="F5" s="683">
        <f>AP!K96</f>
        <v>23</v>
      </c>
      <c r="G5" s="684">
        <f>AP!K95</f>
        <v>15969401.67</v>
      </c>
      <c r="J5" s="613"/>
    </row>
    <row r="6" spans="1:10" ht="16.5" thickBot="1" x14ac:dyDescent="0.3">
      <c r="A6" s="685" t="s">
        <v>430</v>
      </c>
      <c r="B6" s="686">
        <f>'AP FC'!E22</f>
        <v>5</v>
      </c>
      <c r="C6" s="687">
        <f>'AP FC'!E21</f>
        <v>3213540</v>
      </c>
      <c r="D6" s="686">
        <f>'AP FC'!G22</f>
        <v>3</v>
      </c>
      <c r="E6" s="687">
        <f>'AP FC'!G21</f>
        <v>3148304</v>
      </c>
      <c r="F6" s="686">
        <f>'AP FC'!I22</f>
        <v>1</v>
      </c>
      <c r="G6" s="687">
        <f>'AP FC'!I21</f>
        <v>182315.84</v>
      </c>
    </row>
    <row r="7" spans="1:10" ht="21.75" customHeight="1" thickBot="1" x14ac:dyDescent="0.3">
      <c r="A7" s="710"/>
      <c r="B7" s="711"/>
      <c r="C7" s="712"/>
      <c r="D7" s="711"/>
      <c r="E7" s="712"/>
      <c r="F7" s="711"/>
      <c r="G7" s="712"/>
    </row>
    <row r="8" spans="1:10" ht="38.25" customHeight="1" thickBot="1" x14ac:dyDescent="0.3">
      <c r="A8" s="610" t="s">
        <v>182</v>
      </c>
      <c r="B8" s="611">
        <f t="shared" ref="B8:G8" si="0">SUM(B5:B6)</f>
        <v>32</v>
      </c>
      <c r="C8" s="612">
        <f t="shared" si="0"/>
        <v>46857914</v>
      </c>
      <c r="D8" s="611">
        <f t="shared" si="0"/>
        <v>10</v>
      </c>
      <c r="E8" s="612">
        <f t="shared" si="0"/>
        <v>21507093.600000001</v>
      </c>
      <c r="F8" s="611">
        <f t="shared" si="0"/>
        <v>24</v>
      </c>
      <c r="G8" s="612">
        <f t="shared" si="0"/>
        <v>16151717.51</v>
      </c>
    </row>
    <row r="10" spans="1:10" ht="15.75" thickBot="1" x14ac:dyDescent="0.3"/>
    <row r="11" spans="1:10" ht="27.75" customHeight="1" thickBot="1" x14ac:dyDescent="0.3">
      <c r="C11" s="750" t="s">
        <v>455</v>
      </c>
      <c r="D11" s="751"/>
      <c r="E11" s="752"/>
    </row>
    <row r="12" spans="1:10" ht="27" customHeight="1" thickBot="1" x14ac:dyDescent="0.3">
      <c r="C12" s="713" t="s">
        <v>458</v>
      </c>
      <c r="D12" s="679" t="s">
        <v>453</v>
      </c>
      <c r="E12" s="681" t="s">
        <v>428</v>
      </c>
    </row>
    <row r="13" spans="1:10" ht="15.75" x14ac:dyDescent="0.25">
      <c r="C13" s="717" t="s">
        <v>32</v>
      </c>
      <c r="D13" s="719">
        <f>SUBTOTAL(103,AP!I11:I15)</f>
        <v>4</v>
      </c>
      <c r="E13" s="721">
        <f>SUM(AP!I11:I15)</f>
        <v>11000000</v>
      </c>
    </row>
    <row r="14" spans="1:10" ht="19.5" customHeight="1" thickBot="1" x14ac:dyDescent="0.3">
      <c r="C14" s="718" t="s">
        <v>47</v>
      </c>
      <c r="D14" s="720">
        <f>SUBTOTAL(103,AP!I62:I72)</f>
        <v>11</v>
      </c>
      <c r="E14" s="722">
        <f>SUM(AP!I62:I72)</f>
        <v>5950000</v>
      </c>
    </row>
    <row r="15" spans="1:10" ht="30" customHeight="1" thickBot="1" x14ac:dyDescent="0.3">
      <c r="C15" s="714" t="s">
        <v>182</v>
      </c>
      <c r="D15" s="715">
        <f>D13+D14</f>
        <v>15</v>
      </c>
      <c r="E15" s="716">
        <f>E13+E14</f>
        <v>16950000</v>
      </c>
      <c r="G15" s="609">
        <f>G8+E8+C8+E15</f>
        <v>101466725.11</v>
      </c>
    </row>
    <row r="18" ht="75" customHeight="1" x14ac:dyDescent="0.25"/>
    <row r="19" ht="40.5" customHeight="1" x14ac:dyDescent="0.25"/>
    <row r="20" ht="105" customHeight="1" x14ac:dyDescent="0.25"/>
    <row r="21" ht="105" customHeight="1" x14ac:dyDescent="0.25"/>
    <row r="22" ht="105" customHeight="1" x14ac:dyDescent="0.25"/>
    <row r="23" ht="105" customHeight="1" x14ac:dyDescent="0.25"/>
    <row r="24" ht="105" customHeight="1" x14ac:dyDescent="0.25"/>
    <row r="25" ht="105" customHeight="1" x14ac:dyDescent="0.25"/>
    <row r="26" ht="105" customHeight="1" x14ac:dyDescent="0.25"/>
    <row r="27" ht="105" customHeight="1" x14ac:dyDescent="0.25"/>
    <row r="28" ht="105" customHeight="1" x14ac:dyDescent="0.25"/>
    <row r="29" ht="105" customHeight="1" x14ac:dyDescent="0.25"/>
    <row r="30" ht="105" customHeight="1" x14ac:dyDescent="0.25"/>
    <row r="31" ht="105" customHeight="1" x14ac:dyDescent="0.25"/>
    <row r="32" ht="105" customHeight="1" x14ac:dyDescent="0.25"/>
    <row r="33" ht="105" customHeight="1" x14ac:dyDescent="0.25"/>
    <row r="34" ht="105" customHeight="1" x14ac:dyDescent="0.25"/>
    <row r="35" ht="105" customHeight="1" x14ac:dyDescent="0.25"/>
    <row r="36" ht="105" customHeight="1" x14ac:dyDescent="0.25"/>
    <row r="37" ht="105" customHeight="1" x14ac:dyDescent="0.25"/>
  </sheetData>
  <mergeCells count="6">
    <mergeCell ref="C11:E11"/>
    <mergeCell ref="A1:G1"/>
    <mergeCell ref="A2:G2"/>
    <mergeCell ref="B3:C3"/>
    <mergeCell ref="D3:E3"/>
    <mergeCell ref="F3:G3"/>
  </mergeCells>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zoomScale="40" zoomScaleNormal="40" workbookViewId="0">
      <pane ySplit="4" topLeftCell="A71" activePane="bottomLeft" state="frozen"/>
      <selection activeCell="A15" sqref="A15"/>
      <selection pane="bottomLeft" activeCell="F78" sqref="F78"/>
    </sheetView>
  </sheetViews>
  <sheetFormatPr defaultColWidth="9.140625" defaultRowHeight="15.75" x14ac:dyDescent="0.25"/>
  <cols>
    <col min="1" max="1" width="8.42578125" style="32" customWidth="1"/>
    <col min="2" max="2" width="48.7109375" style="34" customWidth="1"/>
    <col min="3" max="3" width="33.7109375" style="476" customWidth="1"/>
    <col min="4" max="4" width="70.7109375" style="208" customWidth="1"/>
    <col min="5" max="5" width="40.7109375" style="7" customWidth="1"/>
    <col min="6" max="6" width="70.7109375" style="208" customWidth="1"/>
    <col min="7" max="7" width="50.7109375" style="35" customWidth="1"/>
    <col min="8" max="8" width="70.7109375" style="35" customWidth="1"/>
    <col min="9" max="9" width="50.7109375" style="35" customWidth="1"/>
    <col min="10" max="10" width="70.7109375" style="38" customWidth="1"/>
    <col min="11" max="11" width="50.7109375" style="31" customWidth="1"/>
    <col min="12" max="12" width="40.7109375" style="2" customWidth="1"/>
    <col min="13" max="16384" width="9.140625" style="2"/>
  </cols>
  <sheetData>
    <row r="1" spans="1:11" ht="50.1" customHeight="1" thickBot="1" x14ac:dyDescent="0.3">
      <c r="A1" s="798">
        <f ca="1">TODAY()</f>
        <v>43080</v>
      </c>
      <c r="B1" s="799"/>
      <c r="C1" s="799"/>
      <c r="D1" s="799"/>
      <c r="E1" s="800"/>
      <c r="F1" s="799"/>
      <c r="G1" s="800"/>
      <c r="H1" s="800"/>
      <c r="I1" s="800"/>
      <c r="J1" s="799"/>
      <c r="K1" s="801"/>
    </row>
    <row r="2" spans="1:11" ht="50.1" customHeight="1" thickBot="1" x14ac:dyDescent="0.3">
      <c r="A2" s="802" t="s">
        <v>384</v>
      </c>
      <c r="B2" s="803"/>
      <c r="C2" s="803"/>
      <c r="D2" s="803"/>
      <c r="E2" s="804"/>
      <c r="F2" s="803"/>
      <c r="G2" s="804"/>
      <c r="H2" s="804"/>
      <c r="I2" s="804"/>
      <c r="J2" s="803"/>
      <c r="K2" s="805"/>
    </row>
    <row r="3" spans="1:11" ht="50.1" customHeight="1" thickBot="1" x14ac:dyDescent="0.3">
      <c r="A3" s="774" t="s">
        <v>395</v>
      </c>
      <c r="B3" s="776" t="s">
        <v>329</v>
      </c>
      <c r="C3" s="777"/>
      <c r="D3" s="806" t="s">
        <v>325</v>
      </c>
      <c r="E3" s="807"/>
      <c r="F3" s="808" t="s">
        <v>23</v>
      </c>
      <c r="G3" s="809"/>
      <c r="H3" s="808" t="s">
        <v>455</v>
      </c>
      <c r="I3" s="812"/>
      <c r="J3" s="810" t="s">
        <v>393</v>
      </c>
      <c r="K3" s="811"/>
    </row>
    <row r="4" spans="1:11" ht="50.1" customHeight="1" thickBot="1" x14ac:dyDescent="0.3">
      <c r="A4" s="775"/>
      <c r="B4" s="778"/>
      <c r="C4" s="779"/>
      <c r="D4" s="617" t="s">
        <v>326</v>
      </c>
      <c r="E4" s="614" t="s">
        <v>327</v>
      </c>
      <c r="F4" s="615" t="s">
        <v>326</v>
      </c>
      <c r="G4" s="614" t="s">
        <v>327</v>
      </c>
      <c r="H4" s="615" t="s">
        <v>326</v>
      </c>
      <c r="I4" s="614" t="s">
        <v>327</v>
      </c>
      <c r="J4" s="616" t="s">
        <v>326</v>
      </c>
      <c r="K4" s="614" t="s">
        <v>327</v>
      </c>
    </row>
    <row r="5" spans="1:11" ht="80.099999999999994" customHeight="1" thickBot="1" x14ac:dyDescent="0.3">
      <c r="A5" s="651">
        <v>1</v>
      </c>
      <c r="B5" s="652" t="s">
        <v>273</v>
      </c>
      <c r="C5" s="653"/>
      <c r="D5" s="643"/>
      <c r="E5" s="642"/>
      <c r="F5" s="654"/>
      <c r="G5" s="644"/>
      <c r="H5" s="657"/>
      <c r="I5" s="657"/>
      <c r="J5" s="654"/>
      <c r="K5" s="647"/>
    </row>
    <row r="6" spans="1:11" ht="91.5" customHeight="1" x14ac:dyDescent="0.25">
      <c r="A6" s="813" t="s">
        <v>365</v>
      </c>
      <c r="B6" s="814"/>
      <c r="C6" s="815"/>
      <c r="D6" s="582"/>
      <c r="E6" s="500"/>
      <c r="F6" s="583" t="s">
        <v>23</v>
      </c>
      <c r="G6" s="693">
        <v>1904256</v>
      </c>
      <c r="H6" s="697"/>
      <c r="I6" s="698"/>
      <c r="J6" s="695" t="s">
        <v>359</v>
      </c>
      <c r="K6" s="500">
        <v>91130</v>
      </c>
    </row>
    <row r="7" spans="1:11" ht="130.5" customHeight="1" thickBot="1" x14ac:dyDescent="0.3">
      <c r="A7" s="831"/>
      <c r="B7" s="832"/>
      <c r="C7" s="833"/>
      <c r="D7" s="510"/>
      <c r="E7" s="511"/>
      <c r="F7" s="571"/>
      <c r="G7" s="694"/>
      <c r="H7" s="608"/>
      <c r="I7" s="512"/>
      <c r="J7" s="696" t="s">
        <v>445</v>
      </c>
      <c r="K7" s="511">
        <v>50000</v>
      </c>
    </row>
    <row r="8" spans="1:11" ht="80.099999999999994" customHeight="1" thickBot="1" x14ac:dyDescent="0.3">
      <c r="A8" s="651">
        <v>2</v>
      </c>
      <c r="B8" s="652" t="s">
        <v>30</v>
      </c>
      <c r="C8" s="653"/>
      <c r="D8" s="643"/>
      <c r="E8" s="642"/>
      <c r="F8" s="646"/>
      <c r="G8" s="644"/>
      <c r="H8" s="664"/>
      <c r="I8" s="664"/>
      <c r="J8" s="641"/>
      <c r="K8" s="647"/>
    </row>
    <row r="9" spans="1:11" ht="108.75" thickBot="1" x14ac:dyDescent="0.3">
      <c r="A9" s="816" t="s">
        <v>366</v>
      </c>
      <c r="B9" s="817"/>
      <c r="C9" s="818"/>
      <c r="D9" s="582"/>
      <c r="E9" s="500"/>
      <c r="F9" s="585"/>
      <c r="G9" s="584"/>
      <c r="H9" s="688"/>
      <c r="I9" s="688"/>
      <c r="J9" s="499" t="s">
        <v>435</v>
      </c>
      <c r="K9" s="500">
        <v>645000</v>
      </c>
    </row>
    <row r="10" spans="1:11" ht="80.099999999999994" customHeight="1" thickBot="1" x14ac:dyDescent="0.3">
      <c r="A10" s="651">
        <v>3</v>
      </c>
      <c r="B10" s="652" t="s">
        <v>32</v>
      </c>
      <c r="C10" s="653"/>
      <c r="D10" s="643"/>
      <c r="E10" s="642"/>
      <c r="F10" s="655"/>
      <c r="G10" s="656"/>
      <c r="H10" s="656"/>
      <c r="I10" s="656"/>
      <c r="J10" s="654"/>
      <c r="K10" s="647"/>
    </row>
    <row r="11" spans="1:11" ht="72" x14ac:dyDescent="0.25">
      <c r="A11" s="816" t="s">
        <v>368</v>
      </c>
      <c r="B11" s="817"/>
      <c r="C11" s="818"/>
      <c r="D11" s="489"/>
      <c r="E11" s="490"/>
      <c r="F11" s="586"/>
      <c r="G11" s="587"/>
      <c r="H11" s="491" t="s">
        <v>400</v>
      </c>
      <c r="I11" s="490">
        <v>4000000</v>
      </c>
      <c r="J11" s="491"/>
      <c r="K11" s="490"/>
    </row>
    <row r="12" spans="1:11" ht="108" x14ac:dyDescent="0.25">
      <c r="A12" s="828" t="s">
        <v>368</v>
      </c>
      <c r="B12" s="829"/>
      <c r="C12" s="830"/>
      <c r="D12" s="489"/>
      <c r="E12" s="490"/>
      <c r="F12" s="586"/>
      <c r="G12" s="587"/>
      <c r="H12" s="491" t="s">
        <v>401</v>
      </c>
      <c r="I12" s="490">
        <v>2000000</v>
      </c>
      <c r="J12" s="491"/>
      <c r="K12" s="490"/>
    </row>
    <row r="13" spans="1:11" ht="72" x14ac:dyDescent="0.25">
      <c r="A13" s="828" t="s">
        <v>368</v>
      </c>
      <c r="B13" s="829"/>
      <c r="C13" s="830"/>
      <c r="D13" s="489"/>
      <c r="E13" s="490"/>
      <c r="F13" s="586"/>
      <c r="G13" s="587"/>
      <c r="H13" s="491" t="s">
        <v>402</v>
      </c>
      <c r="I13" s="490">
        <v>2000000</v>
      </c>
      <c r="J13" s="491"/>
      <c r="K13" s="490"/>
    </row>
    <row r="14" spans="1:11" ht="108" x14ac:dyDescent="0.25">
      <c r="A14" s="828" t="s">
        <v>368</v>
      </c>
      <c r="B14" s="829"/>
      <c r="C14" s="830"/>
      <c r="D14" s="489"/>
      <c r="E14" s="490"/>
      <c r="F14" s="586"/>
      <c r="G14" s="587"/>
      <c r="H14" s="491" t="s">
        <v>403</v>
      </c>
      <c r="I14" s="490">
        <v>3000000</v>
      </c>
      <c r="J14" s="491"/>
      <c r="K14" s="490"/>
    </row>
    <row r="15" spans="1:11" ht="87" customHeight="1" x14ac:dyDescent="0.25">
      <c r="A15" s="819" t="s">
        <v>369</v>
      </c>
      <c r="B15" s="820"/>
      <c r="C15" s="821"/>
      <c r="D15" s="492"/>
      <c r="E15" s="484"/>
      <c r="F15" s="503"/>
      <c r="G15" s="496"/>
      <c r="H15" s="483"/>
      <c r="I15" s="484"/>
      <c r="J15" s="483" t="s">
        <v>367</v>
      </c>
      <c r="K15" s="484">
        <v>836504</v>
      </c>
    </row>
    <row r="16" spans="1:11" ht="108.75" thickBot="1" x14ac:dyDescent="0.3">
      <c r="A16" s="822" t="s">
        <v>391</v>
      </c>
      <c r="B16" s="823"/>
      <c r="C16" s="824"/>
      <c r="D16" s="588"/>
      <c r="E16" s="488"/>
      <c r="F16" s="589"/>
      <c r="G16" s="566"/>
      <c r="H16" s="487"/>
      <c r="I16" s="488"/>
      <c r="J16" s="487" t="s">
        <v>392</v>
      </c>
      <c r="K16" s="488">
        <v>1821000</v>
      </c>
    </row>
    <row r="17" spans="1:11" ht="80.099999999999994" customHeight="1" thickBot="1" x14ac:dyDescent="0.3">
      <c r="A17" s="651">
        <v>4</v>
      </c>
      <c r="B17" s="652" t="s">
        <v>35</v>
      </c>
      <c r="C17" s="653"/>
      <c r="D17" s="667"/>
      <c r="E17" s="675"/>
      <c r="F17" s="692"/>
      <c r="G17" s="644"/>
      <c r="H17" s="657"/>
      <c r="I17" s="657"/>
      <c r="J17" s="643"/>
      <c r="K17" s="645"/>
    </row>
    <row r="18" spans="1:11" ht="105" customHeight="1" x14ac:dyDescent="0.25">
      <c r="A18" s="825" t="s">
        <v>328</v>
      </c>
      <c r="B18" s="826"/>
      <c r="C18" s="827"/>
      <c r="D18" s="477" t="s">
        <v>330</v>
      </c>
      <c r="E18" s="478">
        <v>1735000</v>
      </c>
      <c r="F18" s="568"/>
      <c r="G18" s="480"/>
      <c r="H18" s="676"/>
      <c r="I18" s="548"/>
      <c r="J18" s="569" t="s">
        <v>436</v>
      </c>
      <c r="K18" s="490">
        <v>1122000</v>
      </c>
    </row>
    <row r="19" spans="1:11" ht="105" customHeight="1" x14ac:dyDescent="0.25">
      <c r="A19" s="792"/>
      <c r="B19" s="793"/>
      <c r="C19" s="794"/>
      <c r="D19" s="501" t="s">
        <v>385</v>
      </c>
      <c r="E19" s="482">
        <v>381000</v>
      </c>
      <c r="F19" s="565"/>
      <c r="G19" s="486"/>
      <c r="H19" s="549"/>
      <c r="I19" s="506"/>
      <c r="J19" s="492"/>
      <c r="K19" s="496"/>
    </row>
    <row r="20" spans="1:11" ht="105" customHeight="1" x14ac:dyDescent="0.25">
      <c r="A20" s="792"/>
      <c r="B20" s="793"/>
      <c r="C20" s="794"/>
      <c r="D20" s="501" t="s">
        <v>331</v>
      </c>
      <c r="E20" s="482">
        <v>1462000</v>
      </c>
      <c r="F20" s="565"/>
      <c r="G20" s="486"/>
      <c r="H20" s="549"/>
      <c r="I20" s="506"/>
      <c r="J20" s="492"/>
      <c r="K20" s="496"/>
    </row>
    <row r="21" spans="1:11" ht="105" customHeight="1" x14ac:dyDescent="0.25">
      <c r="A21" s="792"/>
      <c r="B21" s="793"/>
      <c r="C21" s="794"/>
      <c r="D21" s="483" t="s">
        <v>426</v>
      </c>
      <c r="E21" s="484">
        <v>877000</v>
      </c>
      <c r="F21" s="493"/>
      <c r="G21" s="494"/>
      <c r="H21" s="707"/>
      <c r="I21" s="496"/>
      <c r="J21" s="492"/>
      <c r="K21" s="496"/>
    </row>
    <row r="22" spans="1:11" ht="105" customHeight="1" x14ac:dyDescent="0.25">
      <c r="A22" s="792"/>
      <c r="B22" s="793"/>
      <c r="C22" s="794"/>
      <c r="D22" s="483" t="s">
        <v>332</v>
      </c>
      <c r="E22" s="484">
        <v>590000</v>
      </c>
      <c r="F22" s="493"/>
      <c r="G22" s="494"/>
      <c r="H22" s="707"/>
      <c r="I22" s="496"/>
      <c r="J22" s="700"/>
      <c r="K22" s="496"/>
    </row>
    <row r="23" spans="1:11" ht="105" customHeight="1" x14ac:dyDescent="0.25">
      <c r="A23" s="792"/>
      <c r="B23" s="793"/>
      <c r="C23" s="794"/>
      <c r="D23" s="481" t="s">
        <v>333</v>
      </c>
      <c r="E23" s="482">
        <v>1753000</v>
      </c>
      <c r="F23" s="553"/>
      <c r="G23" s="486"/>
      <c r="H23" s="549"/>
      <c r="I23" s="506"/>
      <c r="J23" s="700"/>
      <c r="K23" s="496"/>
    </row>
    <row r="24" spans="1:11" ht="105" customHeight="1" x14ac:dyDescent="0.25">
      <c r="A24" s="792"/>
      <c r="B24" s="793"/>
      <c r="C24" s="794"/>
      <c r="D24" s="501" t="s">
        <v>334</v>
      </c>
      <c r="E24" s="482">
        <v>2430000</v>
      </c>
      <c r="F24" s="553"/>
      <c r="G24" s="486"/>
      <c r="H24" s="549"/>
      <c r="I24" s="506"/>
      <c r="J24" s="700"/>
      <c r="K24" s="496"/>
    </row>
    <row r="25" spans="1:11" ht="105" customHeight="1" x14ac:dyDescent="0.25">
      <c r="A25" s="792"/>
      <c r="B25" s="793"/>
      <c r="C25" s="794"/>
      <c r="D25" s="501" t="s">
        <v>386</v>
      </c>
      <c r="E25" s="482">
        <v>288500</v>
      </c>
      <c r="F25" s="553"/>
      <c r="G25" s="486"/>
      <c r="H25" s="549"/>
      <c r="I25" s="506"/>
      <c r="J25" s="700"/>
      <c r="K25" s="496"/>
    </row>
    <row r="26" spans="1:11" ht="105" customHeight="1" x14ac:dyDescent="0.25">
      <c r="A26" s="792"/>
      <c r="B26" s="793"/>
      <c r="C26" s="794"/>
      <c r="D26" s="481" t="s">
        <v>335</v>
      </c>
      <c r="E26" s="482">
        <v>2602400</v>
      </c>
      <c r="F26" s="591"/>
      <c r="G26" s="486"/>
      <c r="H26" s="549"/>
      <c r="I26" s="506"/>
      <c r="J26" s="492"/>
      <c r="K26" s="564"/>
    </row>
    <row r="27" spans="1:11" ht="105" customHeight="1" x14ac:dyDescent="0.25">
      <c r="A27" s="792"/>
      <c r="B27" s="793"/>
      <c r="C27" s="794"/>
      <c r="D27" s="481" t="s">
        <v>336</v>
      </c>
      <c r="E27" s="482">
        <v>1090000</v>
      </c>
      <c r="F27" s="553"/>
      <c r="G27" s="486"/>
      <c r="H27" s="549"/>
      <c r="I27" s="506"/>
      <c r="J27" s="492"/>
      <c r="K27" s="564"/>
    </row>
    <row r="28" spans="1:11" ht="105" customHeight="1" x14ac:dyDescent="0.25">
      <c r="A28" s="792"/>
      <c r="B28" s="793"/>
      <c r="C28" s="794"/>
      <c r="D28" s="501" t="s">
        <v>337</v>
      </c>
      <c r="E28" s="482">
        <v>361000</v>
      </c>
      <c r="F28" s="591"/>
      <c r="G28" s="486"/>
      <c r="H28" s="549"/>
      <c r="I28" s="506"/>
      <c r="J28" s="700"/>
      <c r="K28" s="496"/>
    </row>
    <row r="29" spans="1:11" ht="105" customHeight="1" x14ac:dyDescent="0.25">
      <c r="A29" s="792" t="s">
        <v>338</v>
      </c>
      <c r="B29" s="793"/>
      <c r="C29" s="794"/>
      <c r="D29" s="501" t="s">
        <v>396</v>
      </c>
      <c r="E29" s="482">
        <v>4050000</v>
      </c>
      <c r="F29" s="591"/>
      <c r="G29" s="486"/>
      <c r="H29" s="549"/>
      <c r="I29" s="506"/>
      <c r="J29" s="495" t="s">
        <v>437</v>
      </c>
      <c r="K29" s="484">
        <v>2014100</v>
      </c>
    </row>
    <row r="30" spans="1:11" ht="105" customHeight="1" x14ac:dyDescent="0.25">
      <c r="A30" s="792"/>
      <c r="B30" s="793"/>
      <c r="C30" s="794"/>
      <c r="D30" s="481" t="s">
        <v>339</v>
      </c>
      <c r="E30" s="482">
        <v>792000</v>
      </c>
      <c r="F30" s="553"/>
      <c r="G30" s="486"/>
      <c r="H30" s="549"/>
      <c r="I30" s="506"/>
      <c r="J30" s="700"/>
      <c r="K30" s="496"/>
    </row>
    <row r="31" spans="1:11" ht="105" customHeight="1" x14ac:dyDescent="0.25">
      <c r="A31" s="792"/>
      <c r="B31" s="793"/>
      <c r="C31" s="794"/>
      <c r="D31" s="501" t="s">
        <v>397</v>
      </c>
      <c r="E31" s="482">
        <v>5700000</v>
      </c>
      <c r="F31" s="591"/>
      <c r="G31" s="486"/>
      <c r="H31" s="549"/>
      <c r="I31" s="506"/>
      <c r="J31" s="700"/>
      <c r="K31" s="496"/>
    </row>
    <row r="32" spans="1:11" ht="105" customHeight="1" x14ac:dyDescent="0.25">
      <c r="A32" s="792"/>
      <c r="B32" s="793"/>
      <c r="C32" s="794"/>
      <c r="D32" s="501" t="s">
        <v>398</v>
      </c>
      <c r="E32" s="482">
        <v>5470000</v>
      </c>
      <c r="F32" s="481"/>
      <c r="G32" s="486"/>
      <c r="H32" s="549"/>
      <c r="I32" s="506"/>
      <c r="J32" s="700"/>
      <c r="K32" s="496"/>
    </row>
    <row r="33" spans="1:11" ht="105" customHeight="1" x14ac:dyDescent="0.25">
      <c r="A33" s="792"/>
      <c r="B33" s="793"/>
      <c r="C33" s="794"/>
      <c r="D33" s="501" t="s">
        <v>399</v>
      </c>
      <c r="E33" s="482">
        <v>4700000</v>
      </c>
      <c r="F33" s="481"/>
      <c r="G33" s="486"/>
      <c r="H33" s="549"/>
      <c r="I33" s="506"/>
      <c r="J33" s="700"/>
      <c r="K33" s="496"/>
    </row>
    <row r="34" spans="1:11" ht="105" customHeight="1" x14ac:dyDescent="0.25">
      <c r="A34" s="792"/>
      <c r="B34" s="793"/>
      <c r="C34" s="794"/>
      <c r="D34" s="481" t="s">
        <v>438</v>
      </c>
      <c r="E34" s="482">
        <v>755000</v>
      </c>
      <c r="F34" s="591"/>
      <c r="G34" s="486"/>
      <c r="H34" s="549"/>
      <c r="I34" s="506"/>
      <c r="J34" s="700"/>
      <c r="K34" s="496"/>
    </row>
    <row r="35" spans="1:11" ht="105" customHeight="1" x14ac:dyDescent="0.25">
      <c r="A35" s="792"/>
      <c r="B35" s="793"/>
      <c r="C35" s="794"/>
      <c r="D35" s="481" t="s">
        <v>340</v>
      </c>
      <c r="E35" s="482">
        <v>444000</v>
      </c>
      <c r="F35" s="553"/>
      <c r="G35" s="486"/>
      <c r="H35" s="549"/>
      <c r="I35" s="506"/>
      <c r="J35" s="700"/>
      <c r="K35" s="496"/>
    </row>
    <row r="36" spans="1:11" ht="105" customHeight="1" x14ac:dyDescent="0.25">
      <c r="A36" s="792"/>
      <c r="B36" s="793"/>
      <c r="C36" s="794"/>
      <c r="D36" s="481" t="s">
        <v>341</v>
      </c>
      <c r="E36" s="482">
        <v>499500</v>
      </c>
      <c r="F36" s="553"/>
      <c r="G36" s="486"/>
      <c r="H36" s="549"/>
      <c r="I36" s="506"/>
      <c r="J36" s="700"/>
      <c r="K36" s="496"/>
    </row>
    <row r="37" spans="1:11" ht="105" customHeight="1" thickBot="1" x14ac:dyDescent="0.3">
      <c r="A37" s="795"/>
      <c r="B37" s="796"/>
      <c r="C37" s="797"/>
      <c r="D37" s="513" t="s">
        <v>342</v>
      </c>
      <c r="E37" s="567">
        <v>438300</v>
      </c>
      <c r="F37" s="513"/>
      <c r="G37" s="699"/>
      <c r="H37" s="677"/>
      <c r="I37" s="514"/>
      <c r="J37" s="701"/>
      <c r="K37" s="512"/>
    </row>
    <row r="38" spans="1:11" ht="80.099999999999994" customHeight="1" thickBot="1" x14ac:dyDescent="0.3">
      <c r="A38" s="658">
        <v>5</v>
      </c>
      <c r="B38" s="659" t="s">
        <v>277</v>
      </c>
      <c r="C38" s="660"/>
      <c r="D38" s="661"/>
      <c r="E38" s="662"/>
      <c r="F38" s="663"/>
      <c r="G38" s="664"/>
      <c r="H38" s="704"/>
      <c r="I38" s="704"/>
      <c r="J38" s="665"/>
      <c r="K38" s="666"/>
    </row>
    <row r="39" spans="1:11" ht="95.25" customHeight="1" thickBot="1" x14ac:dyDescent="0.3">
      <c r="A39" s="780" t="s">
        <v>343</v>
      </c>
      <c r="B39" s="781"/>
      <c r="C39" s="782"/>
      <c r="D39" s="507" t="s">
        <v>344</v>
      </c>
      <c r="E39" s="497">
        <v>98300</v>
      </c>
      <c r="F39" s="592"/>
      <c r="G39" s="498"/>
      <c r="H39" s="607"/>
      <c r="I39" s="551"/>
      <c r="J39" s="702"/>
      <c r="K39" s="584"/>
    </row>
    <row r="40" spans="1:11" ht="80.099999999999994" customHeight="1" thickBot="1" x14ac:dyDescent="0.3">
      <c r="A40" s="651">
        <v>6</v>
      </c>
      <c r="B40" s="652" t="s">
        <v>37</v>
      </c>
      <c r="C40" s="653"/>
      <c r="D40" s="641"/>
      <c r="E40" s="642"/>
      <c r="F40" s="646"/>
      <c r="G40" s="644"/>
      <c r="H40" s="704"/>
      <c r="I40" s="704"/>
      <c r="J40" s="641"/>
      <c r="K40" s="647"/>
    </row>
    <row r="41" spans="1:11" ht="95.25" customHeight="1" thickBot="1" x14ac:dyDescent="0.3">
      <c r="A41" s="771" t="s">
        <v>378</v>
      </c>
      <c r="B41" s="772"/>
      <c r="C41" s="773"/>
      <c r="D41" s="594"/>
      <c r="E41" s="595"/>
      <c r="F41" s="596"/>
      <c r="G41" s="622"/>
      <c r="H41" s="607"/>
      <c r="I41" s="551"/>
      <c r="J41" s="703" t="s">
        <v>360</v>
      </c>
      <c r="K41" s="598">
        <v>908417</v>
      </c>
    </row>
    <row r="42" spans="1:11" ht="80.099999999999994" customHeight="1" thickBot="1" x14ac:dyDescent="0.3">
      <c r="A42" s="651">
        <v>7</v>
      </c>
      <c r="B42" s="652" t="s">
        <v>38</v>
      </c>
      <c r="C42" s="653"/>
      <c r="D42" s="765" t="s">
        <v>390</v>
      </c>
      <c r="E42" s="765"/>
      <c r="F42" s="765"/>
      <c r="G42" s="765"/>
      <c r="H42" s="837"/>
      <c r="I42" s="837"/>
      <c r="J42" s="765"/>
      <c r="K42" s="767"/>
    </row>
    <row r="43" spans="1:11" ht="80.099999999999994" customHeight="1" thickBot="1" x14ac:dyDescent="0.3">
      <c r="A43" s="651">
        <v>8</v>
      </c>
      <c r="B43" s="652" t="s">
        <v>39</v>
      </c>
      <c r="C43" s="653"/>
      <c r="D43" s="640"/>
      <c r="E43" s="640"/>
      <c r="F43" s="640"/>
      <c r="G43" s="640"/>
      <c r="H43" s="705"/>
      <c r="I43" s="705"/>
      <c r="J43" s="640"/>
      <c r="K43" s="668"/>
    </row>
    <row r="44" spans="1:11" ht="105" customHeight="1" thickBot="1" x14ac:dyDescent="0.3">
      <c r="A44" s="783" t="s">
        <v>345</v>
      </c>
      <c r="B44" s="784"/>
      <c r="C44" s="785"/>
      <c r="D44" s="599" t="s">
        <v>346</v>
      </c>
      <c r="E44" s="478">
        <v>117374</v>
      </c>
      <c r="F44" s="479"/>
      <c r="G44" s="480"/>
      <c r="H44" s="607"/>
      <c r="I44" s="551"/>
      <c r="J44" s="569" t="s">
        <v>361</v>
      </c>
      <c r="K44" s="490">
        <v>511187</v>
      </c>
    </row>
    <row r="45" spans="1:11" ht="80.099999999999994" customHeight="1" thickBot="1" x14ac:dyDescent="0.3">
      <c r="A45" s="651">
        <v>9</v>
      </c>
      <c r="B45" s="652" t="s">
        <v>40</v>
      </c>
      <c r="C45" s="653"/>
      <c r="D45" s="640"/>
      <c r="E45" s="640"/>
      <c r="F45" s="640"/>
      <c r="G45" s="640"/>
      <c r="H45" s="706"/>
      <c r="I45" s="706"/>
      <c r="J45" s="640"/>
      <c r="K45" s="668"/>
    </row>
    <row r="46" spans="1:11" ht="92.25" customHeight="1" x14ac:dyDescent="0.25">
      <c r="A46" s="783" t="s">
        <v>347</v>
      </c>
      <c r="B46" s="784"/>
      <c r="C46" s="785"/>
      <c r="D46" s="555" t="s">
        <v>348</v>
      </c>
      <c r="E46" s="482">
        <v>200000</v>
      </c>
      <c r="F46" s="504"/>
      <c r="G46" s="486"/>
      <c r="H46" s="676"/>
      <c r="I46" s="548"/>
      <c r="J46" s="495" t="s">
        <v>439</v>
      </c>
      <c r="K46" s="484">
        <v>1500000</v>
      </c>
    </row>
    <row r="47" spans="1:11" ht="92.25" customHeight="1" thickBot="1" x14ac:dyDescent="0.3">
      <c r="A47" s="768"/>
      <c r="B47" s="769"/>
      <c r="C47" s="770"/>
      <c r="D47" s="555" t="s">
        <v>349</v>
      </c>
      <c r="E47" s="482">
        <v>600000</v>
      </c>
      <c r="F47" s="504"/>
      <c r="G47" s="486"/>
      <c r="H47" s="677"/>
      <c r="I47" s="514"/>
      <c r="J47" s="492"/>
      <c r="K47" s="496"/>
    </row>
    <row r="48" spans="1:11" ht="80.099999999999994" customHeight="1" thickBot="1" x14ac:dyDescent="0.3">
      <c r="A48" s="651">
        <v>10</v>
      </c>
      <c r="B48" s="652" t="s">
        <v>41</v>
      </c>
      <c r="C48" s="653"/>
      <c r="D48" s="640"/>
      <c r="E48" s="640"/>
      <c r="F48" s="640"/>
      <c r="G48" s="640"/>
      <c r="H48" s="706"/>
      <c r="I48" s="706"/>
      <c r="J48" s="640"/>
      <c r="K48" s="668"/>
    </row>
    <row r="49" spans="1:11" ht="59.25" customHeight="1" thickBot="1" x14ac:dyDescent="0.3">
      <c r="A49" s="768" t="s">
        <v>377</v>
      </c>
      <c r="B49" s="769"/>
      <c r="C49" s="770"/>
      <c r="D49" s="555"/>
      <c r="E49" s="482"/>
      <c r="F49" s="504"/>
      <c r="G49" s="486"/>
      <c r="H49" s="607"/>
      <c r="I49" s="551"/>
      <c r="J49" s="495" t="s">
        <v>87</v>
      </c>
      <c r="K49" s="484">
        <v>405064</v>
      </c>
    </row>
    <row r="50" spans="1:11" ht="80.099999999999994" customHeight="1" thickBot="1" x14ac:dyDescent="0.3">
      <c r="A50" s="651">
        <v>11</v>
      </c>
      <c r="B50" s="652" t="s">
        <v>42</v>
      </c>
      <c r="C50" s="653"/>
      <c r="D50" s="640"/>
      <c r="E50" s="640"/>
      <c r="F50" s="640"/>
      <c r="G50" s="640"/>
      <c r="H50" s="706"/>
      <c r="I50" s="706"/>
      <c r="J50" s="640"/>
      <c r="K50" s="668"/>
    </row>
    <row r="51" spans="1:11" ht="105" customHeight="1" x14ac:dyDescent="0.25">
      <c r="A51" s="768" t="s">
        <v>352</v>
      </c>
      <c r="B51" s="769"/>
      <c r="C51" s="770"/>
      <c r="D51" s="555" t="s">
        <v>387</v>
      </c>
      <c r="E51" s="482">
        <v>2260000</v>
      </c>
      <c r="F51" s="504" t="s">
        <v>23</v>
      </c>
      <c r="G51" s="486">
        <v>2250000</v>
      </c>
      <c r="H51" s="676"/>
      <c r="I51" s="548"/>
      <c r="J51" s="495" t="s">
        <v>362</v>
      </c>
      <c r="K51" s="484">
        <v>15000</v>
      </c>
    </row>
    <row r="52" spans="1:11" ht="122.25" customHeight="1" thickBot="1" x14ac:dyDescent="0.3">
      <c r="A52" s="768"/>
      <c r="B52" s="769"/>
      <c r="C52" s="770"/>
      <c r="D52" s="555" t="s">
        <v>388</v>
      </c>
      <c r="E52" s="482">
        <v>2100000</v>
      </c>
      <c r="F52" s="504"/>
      <c r="G52" s="486"/>
      <c r="H52" s="677"/>
      <c r="I52" s="514"/>
      <c r="J52" s="600"/>
      <c r="K52" s="484"/>
    </row>
    <row r="53" spans="1:11" ht="80.099999999999994" customHeight="1" thickBot="1" x14ac:dyDescent="0.3">
      <c r="A53" s="651">
        <v>12</v>
      </c>
      <c r="B53" s="652" t="s">
        <v>43</v>
      </c>
      <c r="C53" s="653"/>
      <c r="D53" s="640"/>
      <c r="E53" s="640"/>
      <c r="F53" s="640"/>
      <c r="G53" s="640"/>
      <c r="H53" s="706"/>
      <c r="I53" s="706"/>
      <c r="J53" s="640"/>
      <c r="K53" s="668"/>
    </row>
    <row r="54" spans="1:11" ht="95.25" customHeight="1" thickBot="1" x14ac:dyDescent="0.3">
      <c r="A54" s="768" t="s">
        <v>353</v>
      </c>
      <c r="B54" s="769"/>
      <c r="C54" s="770"/>
      <c r="D54" s="555"/>
      <c r="E54" s="482"/>
      <c r="F54" s="504" t="s">
        <v>23</v>
      </c>
      <c r="G54" s="486">
        <v>1500000</v>
      </c>
      <c r="H54" s="607"/>
      <c r="I54" s="551"/>
      <c r="J54" s="495" t="s">
        <v>363</v>
      </c>
      <c r="K54" s="484">
        <v>391000</v>
      </c>
    </row>
    <row r="55" spans="1:11" ht="80.099999999999994" customHeight="1" thickBot="1" x14ac:dyDescent="0.3">
      <c r="A55" s="651">
        <v>13</v>
      </c>
      <c r="B55" s="652" t="s">
        <v>44</v>
      </c>
      <c r="C55" s="653"/>
      <c r="D55" s="640"/>
      <c r="E55" s="640"/>
      <c r="F55" s="640"/>
      <c r="G55" s="640"/>
      <c r="H55" s="706"/>
      <c r="I55" s="706"/>
      <c r="J55" s="640"/>
      <c r="K55" s="668"/>
    </row>
    <row r="56" spans="1:11" ht="95.25" customHeight="1" thickBot="1" x14ac:dyDescent="0.3">
      <c r="A56" s="768" t="s">
        <v>372</v>
      </c>
      <c r="B56" s="769"/>
      <c r="C56" s="770"/>
      <c r="D56" s="555"/>
      <c r="E56" s="482"/>
      <c r="F56" s="485"/>
      <c r="G56" s="486"/>
      <c r="H56" s="607"/>
      <c r="I56" s="551"/>
      <c r="J56" s="495" t="s">
        <v>440</v>
      </c>
      <c r="K56" s="484">
        <v>95000</v>
      </c>
    </row>
    <row r="57" spans="1:11" ht="80.099999999999994" customHeight="1" thickBot="1" x14ac:dyDescent="0.3">
      <c r="A57" s="651">
        <v>14</v>
      </c>
      <c r="B57" s="652" t="s">
        <v>45</v>
      </c>
      <c r="C57" s="653"/>
      <c r="D57" s="640"/>
      <c r="E57" s="640"/>
      <c r="F57" s="640"/>
      <c r="G57" s="640"/>
      <c r="H57" s="706"/>
      <c r="I57" s="706"/>
      <c r="J57" s="640"/>
      <c r="K57" s="668"/>
    </row>
    <row r="58" spans="1:11" ht="89.25" customHeight="1" thickBot="1" x14ac:dyDescent="0.3">
      <c r="A58" s="783" t="s">
        <v>355</v>
      </c>
      <c r="B58" s="784"/>
      <c r="C58" s="785"/>
      <c r="D58" s="555"/>
      <c r="E58" s="482"/>
      <c r="F58" s="504" t="s">
        <v>354</v>
      </c>
      <c r="G58" s="486">
        <v>3874820</v>
      </c>
      <c r="H58" s="607"/>
      <c r="I58" s="551"/>
      <c r="J58" s="495" t="s">
        <v>143</v>
      </c>
      <c r="K58" s="484">
        <v>226300</v>
      </c>
    </row>
    <row r="59" spans="1:11" ht="80.099999999999994" customHeight="1" thickBot="1" x14ac:dyDescent="0.3">
      <c r="A59" s="651">
        <v>15</v>
      </c>
      <c r="B59" s="652" t="s">
        <v>46</v>
      </c>
      <c r="C59" s="653"/>
      <c r="D59" s="765" t="s">
        <v>446</v>
      </c>
      <c r="E59" s="765"/>
      <c r="F59" s="765"/>
      <c r="G59" s="765"/>
      <c r="H59" s="766"/>
      <c r="I59" s="766"/>
      <c r="J59" s="765"/>
      <c r="K59" s="767"/>
    </row>
    <row r="60" spans="1:11" ht="62.25" customHeight="1" thickBot="1" x14ac:dyDescent="0.3">
      <c r="A60" s="783" t="s">
        <v>373</v>
      </c>
      <c r="B60" s="784"/>
      <c r="C60" s="785"/>
      <c r="D60" s="555"/>
      <c r="E60" s="482"/>
      <c r="F60" s="502"/>
      <c r="G60" s="486"/>
      <c r="H60" s="607"/>
      <c r="I60" s="551"/>
      <c r="J60" s="495"/>
      <c r="K60" s="484"/>
    </row>
    <row r="61" spans="1:11" ht="80.099999999999994" customHeight="1" thickBot="1" x14ac:dyDescent="0.3">
      <c r="A61" s="651">
        <v>16</v>
      </c>
      <c r="B61" s="652" t="s">
        <v>47</v>
      </c>
      <c r="C61" s="653"/>
      <c r="D61" s="640"/>
      <c r="E61" s="640"/>
      <c r="F61" s="640"/>
      <c r="G61" s="640"/>
      <c r="H61" s="706"/>
      <c r="I61" s="706"/>
      <c r="J61" s="640"/>
      <c r="K61" s="668"/>
    </row>
    <row r="62" spans="1:11" ht="80.25" customHeight="1" x14ac:dyDescent="0.25">
      <c r="A62" s="789" t="s">
        <v>447</v>
      </c>
      <c r="B62" s="790"/>
      <c r="C62" s="791"/>
      <c r="D62" s="495"/>
      <c r="E62" s="484"/>
      <c r="F62" s="600"/>
      <c r="G62" s="494"/>
      <c r="H62" s="547" t="s">
        <v>404</v>
      </c>
      <c r="I62" s="590">
        <v>980000</v>
      </c>
      <c r="J62" s="555"/>
      <c r="K62" s="482"/>
    </row>
    <row r="63" spans="1:11" ht="80.25" customHeight="1" x14ac:dyDescent="0.25">
      <c r="A63" s="601"/>
      <c r="B63" s="602"/>
      <c r="C63" s="603"/>
      <c r="D63" s="495"/>
      <c r="E63" s="484"/>
      <c r="F63" s="600"/>
      <c r="G63" s="494"/>
      <c r="H63" s="501" t="s">
        <v>405</v>
      </c>
      <c r="I63" s="482">
        <v>390000</v>
      </c>
      <c r="J63" s="555"/>
      <c r="K63" s="482"/>
    </row>
    <row r="64" spans="1:11" ht="80.25" customHeight="1" x14ac:dyDescent="0.25">
      <c r="A64" s="601"/>
      <c r="B64" s="602"/>
      <c r="C64" s="603"/>
      <c r="D64" s="495"/>
      <c r="E64" s="484"/>
      <c r="F64" s="600"/>
      <c r="G64" s="494"/>
      <c r="H64" s="501" t="s">
        <v>441</v>
      </c>
      <c r="I64" s="482">
        <v>115000</v>
      </c>
      <c r="J64" s="555"/>
      <c r="K64" s="482"/>
    </row>
    <row r="65" spans="1:11" ht="80.25" customHeight="1" x14ac:dyDescent="0.25">
      <c r="A65" s="601"/>
      <c r="B65" s="602"/>
      <c r="C65" s="603"/>
      <c r="D65" s="495"/>
      <c r="E65" s="484"/>
      <c r="F65" s="600"/>
      <c r="G65" s="494"/>
      <c r="H65" s="501" t="s">
        <v>442</v>
      </c>
      <c r="I65" s="482">
        <v>2500000</v>
      </c>
      <c r="J65" s="555"/>
      <c r="K65" s="482"/>
    </row>
    <row r="66" spans="1:11" ht="80.25" customHeight="1" x14ac:dyDescent="0.25">
      <c r="A66" s="601"/>
      <c r="B66" s="602"/>
      <c r="C66" s="603"/>
      <c r="D66" s="495"/>
      <c r="E66" s="484"/>
      <c r="F66" s="600"/>
      <c r="G66" s="494"/>
      <c r="H66" s="501" t="s">
        <v>406</v>
      </c>
      <c r="I66" s="482">
        <v>380000</v>
      </c>
      <c r="J66" s="555"/>
      <c r="K66" s="482"/>
    </row>
    <row r="67" spans="1:11" ht="80.25" customHeight="1" x14ac:dyDescent="0.25">
      <c r="A67" s="786"/>
      <c r="B67" s="787"/>
      <c r="C67" s="788"/>
      <c r="D67" s="495"/>
      <c r="E67" s="484"/>
      <c r="F67" s="600"/>
      <c r="G67" s="494"/>
      <c r="H67" s="501" t="s">
        <v>407</v>
      </c>
      <c r="I67" s="482">
        <v>177500</v>
      </c>
      <c r="J67" s="555"/>
      <c r="K67" s="482"/>
    </row>
    <row r="68" spans="1:11" ht="80.25" customHeight="1" x14ac:dyDescent="0.25">
      <c r="A68" s="786"/>
      <c r="B68" s="787"/>
      <c r="C68" s="788"/>
      <c r="D68" s="495"/>
      <c r="E68" s="484"/>
      <c r="F68" s="600"/>
      <c r="G68" s="494"/>
      <c r="H68" s="501" t="s">
        <v>408</v>
      </c>
      <c r="I68" s="482">
        <v>93000</v>
      </c>
      <c r="J68" s="555"/>
      <c r="K68" s="482"/>
    </row>
    <row r="69" spans="1:11" ht="80.25" customHeight="1" x14ac:dyDescent="0.25">
      <c r="A69" s="628"/>
      <c r="B69" s="629"/>
      <c r="C69" s="630"/>
      <c r="D69" s="495"/>
      <c r="E69" s="484"/>
      <c r="F69" s="600"/>
      <c r="G69" s="494"/>
      <c r="H69" s="501" t="s">
        <v>443</v>
      </c>
      <c r="I69" s="482">
        <v>680000</v>
      </c>
      <c r="J69" s="555"/>
      <c r="K69" s="482"/>
    </row>
    <row r="70" spans="1:11" ht="80.25" customHeight="1" x14ac:dyDescent="0.25">
      <c r="A70" s="628"/>
      <c r="B70" s="629"/>
      <c r="C70" s="630"/>
      <c r="D70" s="495"/>
      <c r="E70" s="484"/>
      <c r="F70" s="600"/>
      <c r="G70" s="494"/>
      <c r="H70" s="501" t="s">
        <v>449</v>
      </c>
      <c r="I70" s="482">
        <v>320000</v>
      </c>
      <c r="J70" s="555"/>
      <c r="K70" s="482"/>
    </row>
    <row r="71" spans="1:11" ht="80.25" customHeight="1" x14ac:dyDescent="0.25">
      <c r="A71" s="628"/>
      <c r="B71" s="629"/>
      <c r="C71" s="630"/>
      <c r="D71" s="495"/>
      <c r="E71" s="484"/>
      <c r="F71" s="600"/>
      <c r="G71" s="494"/>
      <c r="H71" s="501" t="s">
        <v>448</v>
      </c>
      <c r="I71" s="482">
        <v>99500</v>
      </c>
      <c r="J71" s="555"/>
      <c r="K71" s="482"/>
    </row>
    <row r="72" spans="1:11" ht="158.25" customHeight="1" thickBot="1" x14ac:dyDescent="0.3">
      <c r="A72" s="786"/>
      <c r="B72" s="787"/>
      <c r="C72" s="788"/>
      <c r="D72" s="495"/>
      <c r="E72" s="484"/>
      <c r="F72" s="600"/>
      <c r="G72" s="494"/>
      <c r="H72" s="638" t="s">
        <v>451</v>
      </c>
      <c r="I72" s="567">
        <v>215000</v>
      </c>
      <c r="J72" s="555"/>
      <c r="K72" s="482"/>
    </row>
    <row r="73" spans="1:11" ht="80.099999999999994" customHeight="1" thickBot="1" x14ac:dyDescent="0.3">
      <c r="A73" s="651">
        <v>17</v>
      </c>
      <c r="B73" s="652" t="s">
        <v>48</v>
      </c>
      <c r="C73" s="653"/>
      <c r="D73" s="640"/>
      <c r="E73" s="640"/>
      <c r="F73" s="640"/>
      <c r="G73" s="640"/>
      <c r="H73" s="706"/>
      <c r="I73" s="706"/>
      <c r="J73" s="640"/>
      <c r="K73" s="668"/>
    </row>
    <row r="74" spans="1:11" ht="95.25" customHeight="1" x14ac:dyDescent="0.25">
      <c r="A74" s="780" t="s">
        <v>374</v>
      </c>
      <c r="B74" s="781"/>
      <c r="C74" s="782"/>
      <c r="D74" s="504"/>
      <c r="E74" s="482"/>
      <c r="F74" s="502"/>
      <c r="G74" s="486"/>
      <c r="H74" s="676"/>
      <c r="I74" s="548"/>
      <c r="J74" s="555" t="s">
        <v>389</v>
      </c>
      <c r="K74" s="482">
        <v>450000</v>
      </c>
    </row>
    <row r="75" spans="1:11" ht="95.25" customHeight="1" x14ac:dyDescent="0.25">
      <c r="A75" s="768"/>
      <c r="B75" s="769"/>
      <c r="C75" s="770"/>
      <c r="D75" s="504"/>
      <c r="E75" s="482"/>
      <c r="F75" s="502"/>
      <c r="G75" s="486"/>
      <c r="H75" s="549"/>
      <c r="I75" s="506"/>
      <c r="J75" s="555" t="s">
        <v>450</v>
      </c>
      <c r="K75" s="482">
        <v>1300000</v>
      </c>
    </row>
    <row r="76" spans="1:11" ht="95.25" customHeight="1" thickBot="1" x14ac:dyDescent="0.3">
      <c r="A76" s="834"/>
      <c r="B76" s="835"/>
      <c r="C76" s="836"/>
      <c r="D76" s="504"/>
      <c r="E76" s="482"/>
      <c r="F76" s="502"/>
      <c r="G76" s="486"/>
      <c r="H76" s="677"/>
      <c r="I76" s="514"/>
      <c r="J76" s="555" t="s">
        <v>444</v>
      </c>
      <c r="K76" s="482">
        <v>350000</v>
      </c>
    </row>
    <row r="77" spans="1:11" ht="80.099999999999994" customHeight="1" thickBot="1" x14ac:dyDescent="0.3">
      <c r="A77" s="651">
        <v>18</v>
      </c>
      <c r="B77" s="652" t="s">
        <v>50</v>
      </c>
      <c r="C77" s="653"/>
      <c r="D77" s="640"/>
      <c r="E77" s="640"/>
      <c r="F77" s="640"/>
      <c r="G77" s="640"/>
      <c r="H77" s="706"/>
      <c r="I77" s="706"/>
      <c r="J77" s="640"/>
      <c r="K77" s="668"/>
    </row>
    <row r="78" spans="1:11" ht="127.5" customHeight="1" thickBot="1" x14ac:dyDescent="0.3">
      <c r="A78" s="768" t="s">
        <v>350</v>
      </c>
      <c r="B78" s="769"/>
      <c r="C78" s="770"/>
      <c r="D78" s="504" t="s">
        <v>351</v>
      </c>
      <c r="E78" s="482">
        <v>1850000</v>
      </c>
      <c r="F78" s="504" t="s">
        <v>431</v>
      </c>
      <c r="G78" s="486">
        <v>2000000</v>
      </c>
      <c r="H78" s="607"/>
      <c r="I78" s="551"/>
      <c r="J78" s="495" t="s">
        <v>59</v>
      </c>
      <c r="K78" s="484">
        <v>2450000</v>
      </c>
    </row>
    <row r="79" spans="1:11" ht="80.099999999999994" customHeight="1" thickBot="1" x14ac:dyDescent="0.3">
      <c r="A79" s="651">
        <v>19</v>
      </c>
      <c r="B79" s="652" t="s">
        <v>51</v>
      </c>
      <c r="C79" s="653"/>
      <c r="D79" s="640"/>
      <c r="E79" s="640"/>
      <c r="F79" s="640"/>
      <c r="G79" s="640"/>
      <c r="H79" s="706"/>
      <c r="I79" s="706"/>
      <c r="J79" s="640"/>
      <c r="K79" s="668"/>
    </row>
    <row r="80" spans="1:11" ht="95.25" customHeight="1" thickBot="1" x14ac:dyDescent="0.3">
      <c r="A80" s="768" t="s">
        <v>375</v>
      </c>
      <c r="B80" s="769"/>
      <c r="C80" s="770"/>
      <c r="D80" s="504"/>
      <c r="E80" s="482"/>
      <c r="F80" s="485"/>
      <c r="G80" s="486"/>
      <c r="H80" s="607"/>
      <c r="I80" s="551"/>
      <c r="J80" s="495" t="s">
        <v>370</v>
      </c>
      <c r="K80" s="484">
        <v>100417</v>
      </c>
    </row>
    <row r="81" spans="1:11" ht="80.099999999999994" customHeight="1" thickBot="1" x14ac:dyDescent="0.3">
      <c r="A81" s="651">
        <v>20</v>
      </c>
      <c r="B81" s="652" t="s">
        <v>279</v>
      </c>
      <c r="C81" s="653"/>
      <c r="D81" s="640"/>
      <c r="E81" s="640"/>
      <c r="F81" s="640"/>
      <c r="G81" s="640"/>
      <c r="H81" s="706"/>
      <c r="I81" s="706"/>
      <c r="J81" s="640"/>
      <c r="K81" s="668"/>
    </row>
    <row r="82" spans="1:11" ht="95.25" customHeight="1" thickBot="1" x14ac:dyDescent="0.3">
      <c r="A82" s="771" t="s">
        <v>376</v>
      </c>
      <c r="B82" s="772"/>
      <c r="C82" s="773"/>
      <c r="D82" s="504"/>
      <c r="E82" s="482"/>
      <c r="F82" s="502"/>
      <c r="G82" s="486"/>
      <c r="H82" s="607"/>
      <c r="I82" s="551"/>
      <c r="J82" s="495" t="s">
        <v>432</v>
      </c>
      <c r="K82" s="484">
        <v>230000</v>
      </c>
    </row>
    <row r="83" spans="1:11" ht="80.099999999999994" customHeight="1" thickBot="1" x14ac:dyDescent="0.3">
      <c r="A83" s="651">
        <v>21</v>
      </c>
      <c r="B83" s="652" t="s">
        <v>53</v>
      </c>
      <c r="C83" s="653"/>
      <c r="D83" s="640"/>
      <c r="E83" s="640"/>
      <c r="F83" s="640"/>
      <c r="G83" s="640"/>
      <c r="H83" s="706"/>
      <c r="I83" s="706"/>
      <c r="J83" s="640"/>
      <c r="K83" s="668"/>
    </row>
    <row r="84" spans="1:11" ht="113.25" customHeight="1" thickBot="1" x14ac:dyDescent="0.3">
      <c r="A84" s="768" t="s">
        <v>356</v>
      </c>
      <c r="B84" s="769"/>
      <c r="C84" s="770"/>
      <c r="D84" s="504"/>
      <c r="E84" s="482"/>
      <c r="F84" s="485" t="s">
        <v>354</v>
      </c>
      <c r="G84" s="486">
        <v>2603760</v>
      </c>
      <c r="H84" s="607"/>
      <c r="I84" s="551"/>
      <c r="J84" s="495" t="s">
        <v>371</v>
      </c>
      <c r="K84" s="484">
        <v>255376</v>
      </c>
    </row>
    <row r="85" spans="1:11" ht="80.099999999999994" customHeight="1" thickBot="1" x14ac:dyDescent="0.3">
      <c r="A85" s="651">
        <v>22</v>
      </c>
      <c r="B85" s="652" t="s">
        <v>56</v>
      </c>
      <c r="C85" s="653"/>
      <c r="D85" s="640"/>
      <c r="E85" s="640"/>
      <c r="F85" s="640"/>
      <c r="G85" s="640"/>
      <c r="H85" s="706"/>
      <c r="I85" s="706"/>
      <c r="J85" s="640"/>
      <c r="K85" s="668"/>
    </row>
    <row r="86" spans="1:11" ht="104.25" customHeight="1" thickBot="1" x14ac:dyDescent="0.3">
      <c r="A86" s="771" t="s">
        <v>358</v>
      </c>
      <c r="B86" s="772"/>
      <c r="C86" s="773"/>
      <c r="D86" s="570"/>
      <c r="E86" s="567"/>
      <c r="F86" s="604" t="s">
        <v>357</v>
      </c>
      <c r="G86" s="699">
        <v>4225953.5999999996</v>
      </c>
      <c r="H86" s="607"/>
      <c r="I86" s="551"/>
      <c r="J86" s="696" t="s">
        <v>364</v>
      </c>
      <c r="K86" s="511">
        <v>201906.67</v>
      </c>
    </row>
    <row r="87" spans="1:11" ht="45.75" hidden="1" customHeight="1" x14ac:dyDescent="0.25">
      <c r="A87" s="523"/>
      <c r="B87" s="524" t="s">
        <v>305</v>
      </c>
      <c r="C87" s="525"/>
      <c r="D87" s="479"/>
      <c r="E87" s="526"/>
      <c r="F87" s="552"/>
      <c r="G87" s="527"/>
      <c r="H87" s="689"/>
      <c r="I87" s="689"/>
      <c r="J87" s="509"/>
      <c r="K87" s="527"/>
    </row>
    <row r="88" spans="1:11" ht="45.75" hidden="1" customHeight="1" x14ac:dyDescent="0.25">
      <c r="A88" s="528"/>
      <c r="B88" s="529" t="s">
        <v>274</v>
      </c>
      <c r="C88" s="530"/>
      <c r="D88" s="504"/>
      <c r="E88" s="531"/>
      <c r="F88" s="553"/>
      <c r="G88" s="532"/>
      <c r="H88" s="690"/>
      <c r="I88" s="690"/>
      <c r="J88" s="481"/>
      <c r="K88" s="532"/>
    </row>
    <row r="89" spans="1:11" ht="45.75" hidden="1" customHeight="1" x14ac:dyDescent="0.25">
      <c r="A89" s="528"/>
      <c r="B89" s="533" t="s">
        <v>161</v>
      </c>
      <c r="C89" s="530"/>
      <c r="D89" s="534"/>
      <c r="E89" s="535"/>
      <c r="F89" s="553"/>
      <c r="G89" s="532"/>
      <c r="H89" s="690"/>
      <c r="I89" s="690"/>
      <c r="J89" s="481"/>
      <c r="K89" s="532"/>
    </row>
    <row r="90" spans="1:11" ht="45.75" hidden="1" customHeight="1" x14ac:dyDescent="0.25">
      <c r="A90" s="528"/>
      <c r="B90" s="529" t="s">
        <v>163</v>
      </c>
      <c r="C90" s="530"/>
      <c r="D90" s="504"/>
      <c r="E90" s="531"/>
      <c r="F90" s="553"/>
      <c r="G90" s="532"/>
      <c r="H90" s="690"/>
      <c r="I90" s="690"/>
      <c r="J90" s="481"/>
      <c r="K90" s="532"/>
    </row>
    <row r="91" spans="1:11" ht="18.75" hidden="1" customHeight="1" x14ac:dyDescent="0.25">
      <c r="A91" s="528"/>
      <c r="B91" s="529" t="s">
        <v>164</v>
      </c>
      <c r="C91" s="530"/>
      <c r="D91" s="504"/>
      <c r="E91" s="531"/>
      <c r="F91" s="553"/>
      <c r="G91" s="532"/>
      <c r="H91" s="690"/>
      <c r="I91" s="690"/>
      <c r="J91" s="572"/>
      <c r="K91" s="532"/>
    </row>
    <row r="92" spans="1:11" ht="18.75" hidden="1" customHeight="1" x14ac:dyDescent="0.25">
      <c r="A92" s="528"/>
      <c r="B92" s="533" t="s">
        <v>166</v>
      </c>
      <c r="C92" s="554"/>
      <c r="D92" s="555"/>
      <c r="E92" s="556"/>
      <c r="F92" s="481"/>
      <c r="G92" s="537"/>
      <c r="H92" s="691"/>
      <c r="I92" s="691"/>
      <c r="J92" s="505"/>
      <c r="K92" s="532"/>
    </row>
    <row r="93" spans="1:11" ht="18.75" hidden="1" customHeight="1" x14ac:dyDescent="0.25">
      <c r="A93" s="528"/>
      <c r="B93" s="533" t="s">
        <v>167</v>
      </c>
      <c r="C93" s="530"/>
      <c r="D93" s="534"/>
      <c r="E93" s="535"/>
      <c r="F93" s="553"/>
      <c r="G93" s="532"/>
      <c r="H93" s="690"/>
      <c r="I93" s="690"/>
      <c r="J93" s="481"/>
      <c r="K93" s="532"/>
    </row>
    <row r="94" spans="1:11" ht="51.75" customHeight="1" thickBot="1" x14ac:dyDescent="0.3">
      <c r="A94" s="557"/>
      <c r="B94" s="539"/>
      <c r="C94" s="540"/>
      <c r="D94" s="508"/>
      <c r="E94" s="541"/>
      <c r="F94" s="558"/>
      <c r="G94" s="559"/>
      <c r="H94" s="542"/>
      <c r="I94" s="542"/>
      <c r="J94" s="508"/>
      <c r="K94" s="542"/>
    </row>
    <row r="95" spans="1:11" ht="99.95" customHeight="1" thickBot="1" x14ac:dyDescent="0.3">
      <c r="A95" s="543"/>
      <c r="B95" s="544"/>
      <c r="C95" s="545"/>
      <c r="D95" s="515" t="s">
        <v>380</v>
      </c>
      <c r="E95" s="516">
        <f>SUM(E5:E86)</f>
        <v>43644374</v>
      </c>
      <c r="F95" s="631" t="s">
        <v>381</v>
      </c>
      <c r="G95" s="517">
        <f>SUM(G5:G86)</f>
        <v>18358789.600000001</v>
      </c>
      <c r="H95" s="637" t="s">
        <v>456</v>
      </c>
      <c r="I95" s="518">
        <f>SUM(I6:I87)</f>
        <v>16950000</v>
      </c>
      <c r="J95" s="708" t="s">
        <v>394</v>
      </c>
      <c r="K95" s="605">
        <f>SUM(K5:K86)</f>
        <v>15969401.67</v>
      </c>
    </row>
    <row r="96" spans="1:11" ht="99.95" customHeight="1" thickBot="1" x14ac:dyDescent="0.3">
      <c r="A96" s="543"/>
      <c r="B96" s="544"/>
      <c r="C96" s="545"/>
      <c r="D96" s="519" t="s">
        <v>379</v>
      </c>
      <c r="E96" s="520">
        <f>COUNTA(E5:E86)</f>
        <v>27</v>
      </c>
      <c r="F96" s="632" t="s">
        <v>382</v>
      </c>
      <c r="G96" s="521">
        <f>COUNTA(G5:G86)</f>
        <v>7</v>
      </c>
      <c r="H96" s="636" t="s">
        <v>457</v>
      </c>
      <c r="I96" s="546">
        <f>COUNTA(I6:I87)</f>
        <v>15</v>
      </c>
      <c r="J96" s="709" t="s">
        <v>383</v>
      </c>
      <c r="K96" s="606">
        <f>COUNTA(K5:K86)</f>
        <v>23</v>
      </c>
    </row>
  </sheetData>
  <autoFilter ref="A4:K86"/>
  <mergeCells count="63">
    <mergeCell ref="A19:C19"/>
    <mergeCell ref="A7:C7"/>
    <mergeCell ref="A75:C75"/>
    <mergeCell ref="A76:C76"/>
    <mergeCell ref="D42:K42"/>
    <mergeCell ref="A20:C20"/>
    <mergeCell ref="A21:C21"/>
    <mergeCell ref="A22:C22"/>
    <mergeCell ref="A23:C23"/>
    <mergeCell ref="A24:C24"/>
    <mergeCell ref="A25:C25"/>
    <mergeCell ref="A26:C26"/>
    <mergeCell ref="A27:C27"/>
    <mergeCell ref="A28:C28"/>
    <mergeCell ref="A29:C29"/>
    <mergeCell ref="A30:C30"/>
    <mergeCell ref="A6:C6"/>
    <mergeCell ref="A9:C9"/>
    <mergeCell ref="A15:C15"/>
    <mergeCell ref="A16:C16"/>
    <mergeCell ref="A18:C18"/>
    <mergeCell ref="A14:C14"/>
    <mergeCell ref="A13:C13"/>
    <mergeCell ref="A12:C12"/>
    <mergeCell ref="A11:C11"/>
    <mergeCell ref="A1:K1"/>
    <mergeCell ref="A2:K2"/>
    <mergeCell ref="D3:E3"/>
    <mergeCell ref="F3:G3"/>
    <mergeCell ref="J3:K3"/>
    <mergeCell ref="H3:I3"/>
    <mergeCell ref="A31:C31"/>
    <mergeCell ref="A32:C32"/>
    <mergeCell ref="A33:C33"/>
    <mergeCell ref="A39:C39"/>
    <mergeCell ref="A41:C41"/>
    <mergeCell ref="A44:C44"/>
    <mergeCell ref="A34:C34"/>
    <mergeCell ref="A35:C35"/>
    <mergeCell ref="A36:C36"/>
    <mergeCell ref="A37:C37"/>
    <mergeCell ref="A54:C54"/>
    <mergeCell ref="A56:C56"/>
    <mergeCell ref="A46:C46"/>
    <mergeCell ref="A47:C47"/>
    <mergeCell ref="A49:C49"/>
    <mergeCell ref="A51:C51"/>
    <mergeCell ref="D59:K59"/>
    <mergeCell ref="A84:C84"/>
    <mergeCell ref="A86:C86"/>
    <mergeCell ref="A3:A4"/>
    <mergeCell ref="B3:C4"/>
    <mergeCell ref="A82:C82"/>
    <mergeCell ref="A74:C74"/>
    <mergeCell ref="A78:C78"/>
    <mergeCell ref="A80:C80"/>
    <mergeCell ref="A58:C58"/>
    <mergeCell ref="A60:C60"/>
    <mergeCell ref="A72:C72"/>
    <mergeCell ref="A68:C68"/>
    <mergeCell ref="A67:C67"/>
    <mergeCell ref="A62:C62"/>
    <mergeCell ref="A52:C52"/>
  </mergeCells>
  <conditionalFormatting sqref="D89:E90 J87:J91 D93:E93 J93 C87:C92 J96 F95:G95 J30:J39 E92:I92 I95">
    <cfRule type="notContainsBlanks" priority="11">
      <formula>LEN(TRIM(C30))&gt;0</formula>
    </cfRule>
  </conditionalFormatting>
  <conditionalFormatting sqref="D91:E91 J92">
    <cfRule type="notContainsBlanks" priority="10">
      <formula>LEN(TRIM(D91))&gt;0</formula>
    </cfRule>
  </conditionalFormatting>
  <conditionalFormatting sqref="J96">
    <cfRule type="notContainsBlanks" priority="5">
      <formula>LEN(TRIM(J96))&gt;0</formula>
    </cfRule>
  </conditionalFormatting>
  <conditionalFormatting sqref="K96">
    <cfRule type="notContainsBlanks" priority="4">
      <formula>LEN(TRIM(K96))&gt;0</formula>
    </cfRule>
  </conditionalFormatting>
  <conditionalFormatting sqref="J17 J47 J19:J28">
    <cfRule type="notContainsBlanks" priority="3">
      <formula>LEN(TRIM(J17))&gt;0</formula>
    </cfRule>
  </conditionalFormatting>
  <conditionalFormatting sqref="J95">
    <cfRule type="notContainsBlanks" priority="2">
      <formula>LEN(TRIM(J95))&gt;0</formula>
    </cfRule>
  </conditionalFormatting>
  <conditionalFormatting sqref="H95">
    <cfRule type="notContainsBlanks" priority="1">
      <formula>LEN(TRIM(H95))&gt;0</formula>
    </cfRule>
  </conditionalFormatting>
  <printOptions horizontalCentered="1"/>
  <pageMargins left="0.70866141732283472" right="0.70866141732283472" top="0.74803149606299213" bottom="0.74803149606299213" header="0.31496062992125984" footer="0.31496062992125984"/>
  <pageSetup paperSize="8" scale="3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40" zoomScaleNormal="40" workbookViewId="0">
      <pane ySplit="4" topLeftCell="A35" activePane="bottomLeft" state="frozen"/>
      <selection activeCell="A15" sqref="A15"/>
      <selection pane="bottomLeft" activeCell="F3" sqref="F3:G3"/>
    </sheetView>
  </sheetViews>
  <sheetFormatPr defaultColWidth="9.140625" defaultRowHeight="15" x14ac:dyDescent="0.25"/>
  <cols>
    <col min="1" max="1" width="5.5703125" style="32" customWidth="1"/>
    <col min="2" max="2" width="48.7109375" style="34" customWidth="1"/>
    <col min="3" max="3" width="33.7109375" style="476" customWidth="1"/>
    <col min="4" max="4" width="70.7109375" style="208" customWidth="1"/>
    <col min="5" max="5" width="40.7109375" style="7" customWidth="1"/>
    <col min="6" max="6" width="70.7109375" style="208" customWidth="1"/>
    <col min="7" max="7" width="59.7109375" style="35" customWidth="1"/>
    <col min="8" max="8" width="40.7109375" style="2" customWidth="1"/>
    <col min="9" max="9" width="70.7109375" style="2" customWidth="1"/>
    <col min="10" max="16384" width="9.140625" style="2"/>
  </cols>
  <sheetData>
    <row r="1" spans="1:9" ht="50.1" customHeight="1" thickBot="1" x14ac:dyDescent="0.3">
      <c r="A1" s="798">
        <f ca="1">TODAY()</f>
        <v>43080</v>
      </c>
      <c r="B1" s="799"/>
      <c r="C1" s="799"/>
      <c r="D1" s="799"/>
      <c r="E1" s="799"/>
      <c r="F1" s="799"/>
      <c r="G1" s="799"/>
      <c r="H1" s="799"/>
      <c r="I1" s="846"/>
    </row>
    <row r="2" spans="1:9" ht="50.1" customHeight="1" thickBot="1" x14ac:dyDescent="0.3">
      <c r="A2" s="802" t="s">
        <v>409</v>
      </c>
      <c r="B2" s="803"/>
      <c r="C2" s="803"/>
      <c r="D2" s="803"/>
      <c r="E2" s="803"/>
      <c r="F2" s="803"/>
      <c r="G2" s="803"/>
      <c r="H2" s="803"/>
      <c r="I2" s="847"/>
    </row>
    <row r="3" spans="1:9" ht="50.1" customHeight="1" thickBot="1" x14ac:dyDescent="0.3">
      <c r="A3" s="774" t="s">
        <v>395</v>
      </c>
      <c r="B3" s="806" t="s">
        <v>0</v>
      </c>
      <c r="C3" s="850"/>
      <c r="D3" s="806" t="s">
        <v>325</v>
      </c>
      <c r="E3" s="807"/>
      <c r="F3" s="808" t="s">
        <v>23</v>
      </c>
      <c r="G3" s="809"/>
      <c r="H3" s="810" t="s">
        <v>393</v>
      </c>
      <c r="I3" s="811"/>
    </row>
    <row r="4" spans="1:9" ht="50.1" customHeight="1" thickBot="1" x14ac:dyDescent="0.3">
      <c r="A4" s="775"/>
      <c r="B4" s="808"/>
      <c r="C4" s="812"/>
      <c r="D4" s="618" t="s">
        <v>326</v>
      </c>
      <c r="E4" s="619" t="s">
        <v>327</v>
      </c>
      <c r="F4" s="620" t="s">
        <v>326</v>
      </c>
      <c r="G4" s="619" t="s">
        <v>327</v>
      </c>
      <c r="H4" s="616" t="s">
        <v>326</v>
      </c>
      <c r="I4" s="614" t="s">
        <v>327</v>
      </c>
    </row>
    <row r="5" spans="1:9" ht="80.099999999999994" customHeight="1" thickBot="1" x14ac:dyDescent="0.3">
      <c r="A5" s="639">
        <v>1</v>
      </c>
      <c r="B5" s="648" t="s">
        <v>433</v>
      </c>
      <c r="C5" s="649"/>
      <c r="D5" s="649"/>
      <c r="E5" s="649"/>
      <c r="F5" s="649"/>
      <c r="G5" s="649"/>
      <c r="H5" s="649"/>
      <c r="I5" s="650"/>
    </row>
    <row r="6" spans="1:9" ht="91.5" customHeight="1" thickBot="1" x14ac:dyDescent="0.3">
      <c r="A6" s="771" t="s">
        <v>434</v>
      </c>
      <c r="B6" s="848"/>
      <c r="C6" s="849"/>
      <c r="D6" s="623"/>
      <c r="E6" s="593"/>
      <c r="F6" s="624"/>
      <c r="G6" s="498"/>
      <c r="H6" s="550" t="s">
        <v>444</v>
      </c>
      <c r="I6" s="551">
        <v>182315.84</v>
      </c>
    </row>
    <row r="7" spans="1:9" ht="80.099999999999994" customHeight="1" thickBot="1" x14ac:dyDescent="0.3">
      <c r="A7" s="671">
        <v>2</v>
      </c>
      <c r="B7" s="838" t="s">
        <v>410</v>
      </c>
      <c r="C7" s="839"/>
      <c r="D7" s="669"/>
      <c r="E7" s="669"/>
      <c r="F7" s="669"/>
      <c r="G7" s="669"/>
      <c r="H7" s="669"/>
      <c r="I7" s="670"/>
    </row>
    <row r="8" spans="1:9" ht="111.75" customHeight="1" thickBot="1" x14ac:dyDescent="0.3">
      <c r="A8" s="771" t="s">
        <v>411</v>
      </c>
      <c r="B8" s="772"/>
      <c r="C8" s="773"/>
      <c r="D8" s="573" t="s">
        <v>412</v>
      </c>
      <c r="E8" s="551">
        <v>746800</v>
      </c>
      <c r="F8" s="573" t="s">
        <v>284</v>
      </c>
      <c r="G8" s="551">
        <v>998304</v>
      </c>
      <c r="H8" s="550"/>
      <c r="I8" s="551"/>
    </row>
    <row r="9" spans="1:9" ht="80.099999999999994" customHeight="1" thickBot="1" x14ac:dyDescent="0.3">
      <c r="A9" s="671">
        <v>3</v>
      </c>
      <c r="B9" s="838" t="s">
        <v>147</v>
      </c>
      <c r="C9" s="839"/>
      <c r="D9" s="669"/>
      <c r="E9" s="669"/>
      <c r="F9" s="669"/>
      <c r="G9" s="669"/>
      <c r="H9" s="669"/>
      <c r="I9" s="670"/>
    </row>
    <row r="10" spans="1:9" ht="111.75" customHeight="1" thickBot="1" x14ac:dyDescent="0.3">
      <c r="A10" s="771" t="s">
        <v>415</v>
      </c>
      <c r="B10" s="772"/>
      <c r="C10" s="773"/>
      <c r="D10" s="573" t="s">
        <v>416</v>
      </c>
      <c r="E10" s="551">
        <v>63540</v>
      </c>
      <c r="F10" s="573"/>
      <c r="G10" s="551"/>
      <c r="H10" s="550"/>
      <c r="I10" s="551"/>
    </row>
    <row r="11" spans="1:9" ht="80.099999999999994" customHeight="1" thickBot="1" x14ac:dyDescent="0.3">
      <c r="A11" s="674">
        <v>4</v>
      </c>
      <c r="B11" s="838" t="s">
        <v>413</v>
      </c>
      <c r="C11" s="839"/>
      <c r="D11" s="669"/>
      <c r="E11" s="669"/>
      <c r="F11" s="669"/>
      <c r="G11" s="669"/>
      <c r="H11" s="669"/>
      <c r="I11" s="670"/>
    </row>
    <row r="12" spans="1:9" ht="140.25" customHeight="1" thickBot="1" x14ac:dyDescent="0.3">
      <c r="A12" s="771" t="s">
        <v>414</v>
      </c>
      <c r="B12" s="772"/>
      <c r="C12" s="773"/>
      <c r="D12" s="573"/>
      <c r="E12" s="551"/>
      <c r="F12" s="573" t="s">
        <v>452</v>
      </c>
      <c r="G12" s="551">
        <v>1550000</v>
      </c>
      <c r="H12" s="550"/>
      <c r="I12" s="551"/>
    </row>
    <row r="13" spans="1:9" ht="80.099999999999994" customHeight="1" thickBot="1" x14ac:dyDescent="0.3">
      <c r="A13" s="672">
        <v>5</v>
      </c>
      <c r="B13" s="838" t="s">
        <v>417</v>
      </c>
      <c r="C13" s="839"/>
      <c r="D13" s="669"/>
      <c r="E13" s="669"/>
      <c r="F13" s="669"/>
      <c r="G13" s="669"/>
      <c r="H13" s="669"/>
      <c r="I13" s="670"/>
    </row>
    <row r="14" spans="1:9" ht="123" customHeight="1" thickBot="1" x14ac:dyDescent="0.3">
      <c r="A14" s="771" t="s">
        <v>418</v>
      </c>
      <c r="B14" s="772"/>
      <c r="C14" s="773"/>
      <c r="D14" s="574"/>
      <c r="E14" s="575"/>
      <c r="F14" s="573" t="s">
        <v>419</v>
      </c>
      <c r="G14" s="551">
        <v>600000</v>
      </c>
      <c r="H14" s="550"/>
      <c r="I14" s="551"/>
    </row>
    <row r="15" spans="1:9" ht="80.099999999999994" customHeight="1" thickBot="1" x14ac:dyDescent="0.3">
      <c r="A15" s="672">
        <v>6</v>
      </c>
      <c r="B15" s="838" t="s">
        <v>420</v>
      </c>
      <c r="C15" s="839"/>
      <c r="D15" s="839"/>
      <c r="E15" s="669"/>
      <c r="F15" s="669"/>
      <c r="G15" s="669"/>
      <c r="H15" s="669"/>
      <c r="I15" s="670"/>
    </row>
    <row r="16" spans="1:9" ht="115.5" customHeight="1" x14ac:dyDescent="0.25">
      <c r="A16" s="840" t="s">
        <v>328</v>
      </c>
      <c r="B16" s="841"/>
      <c r="C16" s="842"/>
      <c r="D16" s="576" t="s">
        <v>421</v>
      </c>
      <c r="E16" s="548">
        <v>1423200</v>
      </c>
      <c r="F16" s="576"/>
      <c r="G16" s="548"/>
      <c r="H16" s="594"/>
      <c r="I16" s="597"/>
    </row>
    <row r="17" spans="1:9" ht="111" customHeight="1" thickBot="1" x14ac:dyDescent="0.3">
      <c r="A17" s="843"/>
      <c r="B17" s="844"/>
      <c r="C17" s="845"/>
      <c r="D17" s="536" t="s">
        <v>422</v>
      </c>
      <c r="E17" s="514">
        <v>480000</v>
      </c>
      <c r="F17" s="536"/>
      <c r="G17" s="514"/>
      <c r="H17" s="626"/>
      <c r="I17" s="627"/>
    </row>
    <row r="18" spans="1:9" ht="80.099999999999994" customHeight="1" thickBot="1" x14ac:dyDescent="0.3">
      <c r="A18" s="673">
        <v>7</v>
      </c>
      <c r="B18" s="838" t="s">
        <v>423</v>
      </c>
      <c r="C18" s="839"/>
      <c r="D18" s="669"/>
      <c r="E18" s="669"/>
      <c r="F18" s="669"/>
      <c r="G18" s="669"/>
      <c r="H18" s="669"/>
      <c r="I18" s="670"/>
    </row>
    <row r="19" spans="1:9" ht="105" customHeight="1" thickBot="1" x14ac:dyDescent="0.3">
      <c r="A19" s="771" t="s">
        <v>424</v>
      </c>
      <c r="B19" s="772"/>
      <c r="C19" s="773"/>
      <c r="D19" s="577" t="s">
        <v>425</v>
      </c>
      <c r="E19" s="578">
        <v>500000</v>
      </c>
      <c r="F19" s="579"/>
      <c r="G19" s="580"/>
      <c r="H19" s="621"/>
      <c r="I19" s="625"/>
    </row>
    <row r="20" spans="1:9" ht="105" customHeight="1" thickBot="1" x14ac:dyDescent="0.3">
      <c r="A20" s="538"/>
      <c r="B20" s="539"/>
      <c r="C20" s="540"/>
      <c r="D20" s="508"/>
      <c r="E20" s="581"/>
      <c r="F20" s="543"/>
      <c r="G20" s="542"/>
    </row>
    <row r="21" spans="1:9" ht="105" customHeight="1" x14ac:dyDescent="0.25">
      <c r="A21" s="543"/>
      <c r="B21" s="544"/>
      <c r="C21" s="545"/>
      <c r="D21" s="515" t="s">
        <v>380</v>
      </c>
      <c r="E21" s="560">
        <f>SUM(E8:E19)</f>
        <v>3213540</v>
      </c>
      <c r="F21" s="631" t="s">
        <v>381</v>
      </c>
      <c r="G21" s="561">
        <f>SUM(G8:G18)</f>
        <v>3148304</v>
      </c>
      <c r="H21" s="633" t="s">
        <v>394</v>
      </c>
      <c r="I21" s="634">
        <f>SUM(I6:I19)</f>
        <v>182315.84</v>
      </c>
    </row>
    <row r="22" spans="1:9" ht="105" customHeight="1" thickBot="1" x14ac:dyDescent="0.3">
      <c r="A22" s="543"/>
      <c r="B22" s="544"/>
      <c r="C22" s="545"/>
      <c r="D22" s="519" t="s">
        <v>379</v>
      </c>
      <c r="E22" s="562">
        <f>COUNTA(E8:E19)</f>
        <v>5</v>
      </c>
      <c r="F22" s="632" t="s">
        <v>382</v>
      </c>
      <c r="G22" s="563">
        <f>COUNTA(G8:G18)</f>
        <v>3</v>
      </c>
      <c r="H22" s="522" t="s">
        <v>383</v>
      </c>
      <c r="I22" s="635">
        <f>COUNTA(#REF!)</f>
        <v>1</v>
      </c>
    </row>
    <row r="23" spans="1:9" ht="105" customHeight="1" x14ac:dyDescent="0.25"/>
    <row r="24" spans="1:9" ht="105" customHeight="1" x14ac:dyDescent="0.25"/>
    <row r="25" spans="1:9" ht="105" customHeight="1" x14ac:dyDescent="0.25"/>
    <row r="26" spans="1:9" ht="105" customHeight="1" x14ac:dyDescent="0.25"/>
    <row r="27" spans="1:9" ht="105" customHeight="1" x14ac:dyDescent="0.25"/>
    <row r="28" spans="1:9" ht="105" customHeight="1" x14ac:dyDescent="0.25"/>
    <row r="29" spans="1:9" ht="105" customHeight="1" x14ac:dyDescent="0.25"/>
    <row r="30" spans="1:9" ht="105" customHeight="1" x14ac:dyDescent="0.25"/>
    <row r="31" spans="1:9" ht="105" customHeight="1" x14ac:dyDescent="0.25"/>
    <row r="32" spans="1:9" ht="105" customHeight="1" x14ac:dyDescent="0.25"/>
    <row r="33" ht="105" customHeight="1" x14ac:dyDescent="0.25"/>
    <row r="34" ht="105" customHeight="1" x14ac:dyDescent="0.25"/>
    <row r="35" ht="105" customHeight="1" x14ac:dyDescent="0.25"/>
    <row r="36" ht="105" customHeight="1" x14ac:dyDescent="0.25"/>
    <row r="37" ht="105" customHeight="1" x14ac:dyDescent="0.25"/>
  </sheetData>
  <autoFilter ref="A4:G18"/>
  <mergeCells count="21">
    <mergeCell ref="A19:C19"/>
    <mergeCell ref="H3:I3"/>
    <mergeCell ref="A6:C6"/>
    <mergeCell ref="A8:C8"/>
    <mergeCell ref="B7:C7"/>
    <mergeCell ref="B9:C9"/>
    <mergeCell ref="B18:C18"/>
    <mergeCell ref="A3:A4"/>
    <mergeCell ref="B3:C4"/>
    <mergeCell ref="D3:E3"/>
    <mergeCell ref="F3:G3"/>
    <mergeCell ref="A12:C12"/>
    <mergeCell ref="A14:C14"/>
    <mergeCell ref="A10:C10"/>
    <mergeCell ref="B13:C13"/>
    <mergeCell ref="B15:D15"/>
    <mergeCell ref="B11:C11"/>
    <mergeCell ref="A16:C16"/>
    <mergeCell ref="A17:C17"/>
    <mergeCell ref="A1:I1"/>
    <mergeCell ref="A2:I2"/>
  </mergeCells>
  <conditionalFormatting sqref="F21:G21">
    <cfRule type="notContainsBlanks" priority="6">
      <formula>LEN(TRIM(F21))&gt;0</formula>
    </cfRule>
  </conditionalFormatting>
  <conditionalFormatting sqref="H22">
    <cfRule type="notContainsBlanks" priority="4">
      <formula>LEN(TRIM(H22))&gt;0</formula>
    </cfRule>
  </conditionalFormatting>
  <conditionalFormatting sqref="H22">
    <cfRule type="notContainsBlanks" priority="3">
      <formula>LEN(TRIM(H22))&gt;0</formula>
    </cfRule>
  </conditionalFormatting>
  <conditionalFormatting sqref="I22">
    <cfRule type="notContainsBlanks" priority="2">
      <formula>LEN(TRIM(I22))&gt;0</formula>
    </cfRule>
  </conditionalFormatting>
  <conditionalFormatting sqref="H21">
    <cfRule type="notContainsBlanks" priority="1">
      <formula>LEN(TRIM(H21))&gt;0</formula>
    </cfRule>
  </conditionalFormatting>
  <printOptions horizontalCentered="1"/>
  <pageMargins left="0.70866141732283472" right="0.70866141732283472" top="0.74803149606299213" bottom="0.74803149606299213" header="0.31496062992125984" footer="0.31496062992125984"/>
  <pageSetup paperSize="8" scale="4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filterMode="1">
    <pageSetUpPr fitToPage="1"/>
  </sheetPr>
  <dimension ref="A1:O111"/>
  <sheetViews>
    <sheetView zoomScale="85" zoomScaleNormal="85" workbookViewId="0">
      <pane ySplit="5" topLeftCell="A6" activePane="bottomLeft" state="frozen"/>
      <selection activeCell="C96" sqref="C96"/>
      <selection pane="bottomLeft" activeCell="C30" sqref="C30"/>
    </sheetView>
  </sheetViews>
  <sheetFormatPr defaultColWidth="9.140625" defaultRowHeight="15.75" x14ac:dyDescent="0.25"/>
  <cols>
    <col min="1" max="1" width="5.5703125" style="32" customWidth="1"/>
    <col min="2" max="2" width="6.7109375" style="33" customWidth="1"/>
    <col min="3" max="3" width="40.7109375" style="34" customWidth="1"/>
    <col min="4" max="4" width="20.7109375" style="35" customWidth="1"/>
    <col min="5" max="6" width="9.7109375" style="204" customWidth="1"/>
    <col min="7" max="7" width="10.7109375" style="36" bestFit="1" customWidth="1"/>
    <col min="8" max="8" width="9.42578125" style="208" customWidth="1"/>
    <col min="9" max="9" width="21.85546875" style="38" customWidth="1"/>
    <col min="10" max="10" width="12.5703125" style="38" customWidth="1"/>
    <col min="11" max="11" width="11.5703125" style="31" customWidth="1"/>
    <col min="12" max="12" width="12.42578125" style="31" customWidth="1"/>
    <col min="13" max="13" width="18.7109375" style="44" customWidth="1"/>
    <col min="14" max="14" width="9.7109375" style="188" bestFit="1" customWidth="1"/>
    <col min="15" max="15" width="10.28515625" style="44" customWidth="1"/>
    <col min="16" max="16" width="9.140625" style="2"/>
    <col min="17" max="17" width="0" style="2" hidden="1" customWidth="1"/>
    <col min="18" max="16384" width="9.140625" style="2"/>
  </cols>
  <sheetData>
    <row r="1" spans="1:15" ht="15.75" customHeight="1" thickBot="1" x14ac:dyDescent="0.3">
      <c r="A1" s="867">
        <f ca="1">TODAY()</f>
        <v>43080</v>
      </c>
      <c r="B1" s="868"/>
      <c r="C1" s="868"/>
      <c r="D1" s="868"/>
      <c r="E1" s="868"/>
      <c r="F1" s="868"/>
      <c r="G1" s="868"/>
      <c r="H1" s="868"/>
      <c r="I1" s="868"/>
      <c r="J1" s="868"/>
      <c r="K1" s="868"/>
      <c r="L1" s="868"/>
      <c r="M1" s="868"/>
      <c r="N1" s="868"/>
      <c r="O1" s="869"/>
    </row>
    <row r="2" spans="1:15" ht="36.950000000000003" customHeight="1" thickBot="1" x14ac:dyDescent="0.3">
      <c r="A2" s="870" t="s">
        <v>309</v>
      </c>
      <c r="B2" s="871"/>
      <c r="C2" s="871"/>
      <c r="D2" s="871"/>
      <c r="E2" s="871"/>
      <c r="F2" s="871"/>
      <c r="G2" s="871"/>
      <c r="H2" s="871"/>
      <c r="I2" s="871"/>
      <c r="J2" s="871"/>
      <c r="K2" s="871"/>
      <c r="L2" s="871"/>
      <c r="M2" s="871"/>
      <c r="N2" s="871"/>
      <c r="O2" s="872"/>
    </row>
    <row r="3" spans="1:15" ht="19.5" customHeight="1" thickBot="1" x14ac:dyDescent="0.3">
      <c r="A3" s="873" t="s">
        <v>0</v>
      </c>
      <c r="B3" s="874"/>
      <c r="C3" s="875"/>
      <c r="D3" s="200" t="s">
        <v>1</v>
      </c>
      <c r="E3" s="876" t="s">
        <v>2</v>
      </c>
      <c r="F3" s="877"/>
      <c r="G3" s="878"/>
      <c r="H3" s="879" t="s">
        <v>3</v>
      </c>
      <c r="I3" s="880"/>
      <c r="J3" s="880"/>
      <c r="K3" s="880"/>
      <c r="L3" s="880"/>
      <c r="M3" s="880"/>
      <c r="N3" s="880"/>
      <c r="O3" s="881"/>
    </row>
    <row r="4" spans="1:15" ht="46.5" customHeight="1" thickBot="1" x14ac:dyDescent="0.3">
      <c r="A4" s="882" t="s">
        <v>4</v>
      </c>
      <c r="B4" s="883" t="s">
        <v>5</v>
      </c>
      <c r="C4" s="884" t="s">
        <v>6</v>
      </c>
      <c r="D4" s="885" t="s">
        <v>226</v>
      </c>
      <c r="E4" s="865" t="s">
        <v>9</v>
      </c>
      <c r="F4" s="863" t="s">
        <v>230</v>
      </c>
      <c r="G4" s="857" t="s">
        <v>11</v>
      </c>
      <c r="H4" s="865" t="s">
        <v>13</v>
      </c>
      <c r="I4" s="851" t="s">
        <v>14</v>
      </c>
      <c r="J4" s="851" t="s">
        <v>15</v>
      </c>
      <c r="K4" s="851" t="s">
        <v>16</v>
      </c>
      <c r="L4" s="851" t="s">
        <v>17</v>
      </c>
      <c r="M4" s="853" t="s">
        <v>216</v>
      </c>
      <c r="N4" s="855" t="s">
        <v>221</v>
      </c>
      <c r="O4" s="857" t="s">
        <v>194</v>
      </c>
    </row>
    <row r="5" spans="1:15" ht="30.75" hidden="1" customHeight="1" thickBot="1" x14ac:dyDescent="0.3">
      <c r="A5" s="882"/>
      <c r="B5" s="883"/>
      <c r="C5" s="884"/>
      <c r="D5" s="885"/>
      <c r="E5" s="866"/>
      <c r="F5" s="864"/>
      <c r="G5" s="858"/>
      <c r="H5" s="866"/>
      <c r="I5" s="852"/>
      <c r="J5" s="852"/>
      <c r="K5" s="852"/>
      <c r="L5" s="852"/>
      <c r="M5" s="854"/>
      <c r="N5" s="856"/>
      <c r="O5" s="858"/>
    </row>
    <row r="6" spans="1:15" ht="50.1" hidden="1" customHeight="1" x14ac:dyDescent="0.25">
      <c r="A6" s="212">
        <f>SUBTOTAL(103,$B$6:$B6)</f>
        <v>0</v>
      </c>
      <c r="B6" s="3" t="s">
        <v>21</v>
      </c>
      <c r="C6" s="4" t="s">
        <v>22</v>
      </c>
      <c r="D6" s="213"/>
      <c r="E6" s="214"/>
      <c r="F6" s="215"/>
      <c r="G6" s="199"/>
      <c r="H6" s="216">
        <v>1.0669999999999999</v>
      </c>
      <c r="I6" s="217" t="s">
        <v>23</v>
      </c>
      <c r="J6" s="218" t="s">
        <v>6</v>
      </c>
      <c r="K6" s="218" t="s">
        <v>24</v>
      </c>
      <c r="L6" s="218" t="s">
        <v>25</v>
      </c>
      <c r="M6" s="219" t="s">
        <v>209</v>
      </c>
      <c r="N6" s="184" t="s">
        <v>24</v>
      </c>
      <c r="O6" s="190">
        <v>2</v>
      </c>
    </row>
    <row r="7" spans="1:15" ht="47.25" hidden="1" x14ac:dyDescent="0.25">
      <c r="A7" s="22">
        <f>SUBTOTAL(103,$B$6:$B7)</f>
        <v>0</v>
      </c>
      <c r="B7" s="8" t="s">
        <v>21</v>
      </c>
      <c r="C7" s="9" t="s">
        <v>26</v>
      </c>
      <c r="D7" s="195"/>
      <c r="E7" s="210">
        <v>0.96</v>
      </c>
      <c r="F7" s="201"/>
      <c r="G7" s="10"/>
      <c r="H7" s="205">
        <v>0.9</v>
      </c>
      <c r="I7" s="182" t="s">
        <v>258</v>
      </c>
      <c r="J7" s="182" t="s">
        <v>6</v>
      </c>
      <c r="K7" s="182" t="s">
        <v>24</v>
      </c>
      <c r="L7" s="182" t="s">
        <v>29</v>
      </c>
      <c r="M7" s="100">
        <v>1</v>
      </c>
      <c r="N7" s="191" t="s">
        <v>24</v>
      </c>
      <c r="O7" s="192" t="s">
        <v>34</v>
      </c>
    </row>
    <row r="8" spans="1:15" ht="50.1" hidden="1" customHeight="1" x14ac:dyDescent="0.25">
      <c r="A8" s="22">
        <f>SUBTOTAL(103,$B$6:$B8)</f>
        <v>0</v>
      </c>
      <c r="B8" s="8" t="s">
        <v>27</v>
      </c>
      <c r="C8" s="124" t="s">
        <v>223</v>
      </c>
      <c r="D8" s="195" t="s">
        <v>28</v>
      </c>
      <c r="E8" s="210"/>
      <c r="F8" s="202">
        <f>2.1</f>
        <v>2.1</v>
      </c>
      <c r="G8" s="10" t="s">
        <v>24</v>
      </c>
      <c r="H8" s="206">
        <v>1.9039999999999999</v>
      </c>
      <c r="I8" s="176" t="s">
        <v>23</v>
      </c>
      <c r="J8" s="176" t="s">
        <v>6</v>
      </c>
      <c r="K8" s="176" t="s">
        <v>24</v>
      </c>
      <c r="L8" s="176" t="s">
        <v>29</v>
      </c>
      <c r="M8" s="177">
        <v>1</v>
      </c>
      <c r="N8" s="185" t="s">
        <v>24</v>
      </c>
      <c r="O8" s="43" t="s">
        <v>34</v>
      </c>
    </row>
    <row r="9" spans="1:15" ht="50.1" hidden="1" customHeight="1" x14ac:dyDescent="0.25">
      <c r="A9" s="22">
        <f>SUBTOTAL(103,$B$6:$B9)</f>
        <v>0</v>
      </c>
      <c r="B9" s="8" t="s">
        <v>27</v>
      </c>
      <c r="C9" s="9" t="s">
        <v>30</v>
      </c>
      <c r="D9" s="195"/>
      <c r="E9" s="210"/>
      <c r="F9" s="201"/>
      <c r="G9" s="10"/>
      <c r="H9" s="206">
        <v>1.3</v>
      </c>
      <c r="I9" s="176" t="s">
        <v>23</v>
      </c>
      <c r="J9" s="176" t="s">
        <v>6</v>
      </c>
      <c r="K9" s="176" t="s">
        <v>24</v>
      </c>
      <c r="L9" s="176" t="s">
        <v>31</v>
      </c>
      <c r="M9" s="177">
        <v>1</v>
      </c>
      <c r="N9" s="185" t="s">
        <v>24</v>
      </c>
      <c r="O9" s="43" t="s">
        <v>34</v>
      </c>
    </row>
    <row r="10" spans="1:15" ht="50.1" hidden="1" customHeight="1" x14ac:dyDescent="0.25">
      <c r="A10" s="22">
        <f>SUBTOTAL(103,$B$6:$B10)</f>
        <v>0</v>
      </c>
      <c r="B10" s="8" t="s">
        <v>27</v>
      </c>
      <c r="C10" s="9" t="s">
        <v>35</v>
      </c>
      <c r="D10" s="195"/>
      <c r="E10" s="210"/>
      <c r="F10" s="201">
        <v>5.15</v>
      </c>
      <c r="G10" s="10" t="s">
        <v>24</v>
      </c>
      <c r="H10" s="206"/>
      <c r="I10" s="176"/>
      <c r="J10" s="176"/>
      <c r="K10" s="176"/>
      <c r="L10" s="176"/>
      <c r="M10" s="177"/>
      <c r="N10" s="185"/>
      <c r="O10" s="43"/>
    </row>
    <row r="11" spans="1:15" ht="50.1" hidden="1" customHeight="1" x14ac:dyDescent="0.25">
      <c r="A11" s="22">
        <f>SUBTOTAL(103,$B$6:$B11)</f>
        <v>0</v>
      </c>
      <c r="B11" s="8" t="s">
        <v>27</v>
      </c>
      <c r="C11" s="9" t="s">
        <v>36</v>
      </c>
      <c r="D11" s="195"/>
      <c r="E11" s="210"/>
      <c r="F11" s="201">
        <v>6.81</v>
      </c>
      <c r="G11" s="10" t="s">
        <v>24</v>
      </c>
      <c r="H11" s="206"/>
      <c r="I11" s="176"/>
      <c r="J11" s="176"/>
      <c r="K11" s="176"/>
      <c r="L11" s="176"/>
      <c r="M11" s="177"/>
      <c r="N11" s="185"/>
      <c r="O11" s="43"/>
    </row>
    <row r="12" spans="1:15" ht="50.1" hidden="1" customHeight="1" x14ac:dyDescent="0.25">
      <c r="A12" s="22">
        <f>SUBTOTAL(103,$B$6:$B12)</f>
        <v>0</v>
      </c>
      <c r="B12" s="8" t="s">
        <v>27</v>
      </c>
      <c r="C12" s="9" t="s">
        <v>37</v>
      </c>
      <c r="D12" s="195"/>
      <c r="E12" s="210"/>
      <c r="F12" s="201">
        <v>1.43</v>
      </c>
      <c r="G12" s="10" t="s">
        <v>24</v>
      </c>
      <c r="H12" s="206"/>
      <c r="I12" s="12"/>
      <c r="J12" s="176"/>
      <c r="K12" s="176"/>
      <c r="L12" s="176"/>
      <c r="M12" s="177"/>
      <c r="N12" s="185"/>
      <c r="O12" s="43"/>
    </row>
    <row r="13" spans="1:15" ht="50.1" hidden="1" customHeight="1" x14ac:dyDescent="0.25">
      <c r="A13" s="22">
        <f>SUBTOTAL(103,$B$6:$B13)</f>
        <v>0</v>
      </c>
      <c r="B13" s="8" t="s">
        <v>27</v>
      </c>
      <c r="C13" s="9" t="s">
        <v>38</v>
      </c>
      <c r="D13" s="195"/>
      <c r="E13" s="210"/>
      <c r="F13" s="201">
        <f>2.1</f>
        <v>2.1</v>
      </c>
      <c r="G13" s="10" t="s">
        <v>24</v>
      </c>
      <c r="H13" s="206"/>
      <c r="I13" s="176"/>
      <c r="J13" s="176"/>
      <c r="K13" s="176"/>
      <c r="L13" s="176"/>
      <c r="M13" s="177"/>
      <c r="N13" s="185"/>
      <c r="O13" s="43"/>
    </row>
    <row r="14" spans="1:15" ht="50.1" hidden="1" customHeight="1" x14ac:dyDescent="0.25">
      <c r="A14" s="22">
        <f>SUBTOTAL(103,$B$6:$B14)</f>
        <v>0</v>
      </c>
      <c r="B14" s="8" t="s">
        <v>27</v>
      </c>
      <c r="C14" s="9" t="s">
        <v>39</v>
      </c>
      <c r="D14" s="195"/>
      <c r="E14" s="210"/>
      <c r="F14" s="201"/>
      <c r="G14" s="10"/>
      <c r="H14" s="206">
        <v>0.77814799999999995</v>
      </c>
      <c r="I14" s="176" t="s">
        <v>23</v>
      </c>
      <c r="J14" s="176" t="s">
        <v>6</v>
      </c>
      <c r="K14" s="176" t="s">
        <v>24</v>
      </c>
      <c r="L14" s="176" t="s">
        <v>31</v>
      </c>
      <c r="M14" s="177">
        <v>1</v>
      </c>
      <c r="N14" s="185" t="s">
        <v>34</v>
      </c>
      <c r="O14" s="43"/>
    </row>
    <row r="15" spans="1:15" ht="50.1" hidden="1" customHeight="1" x14ac:dyDescent="0.25">
      <c r="A15" s="22">
        <f>SUBTOTAL(103,$B$6:$B15)</f>
        <v>0</v>
      </c>
      <c r="B15" s="8" t="s">
        <v>27</v>
      </c>
      <c r="C15" s="9" t="s">
        <v>40</v>
      </c>
      <c r="D15" s="195"/>
      <c r="E15" s="210"/>
      <c r="F15" s="201"/>
      <c r="G15" s="10"/>
      <c r="H15" s="206">
        <v>1.28</v>
      </c>
      <c r="I15" s="176" t="s">
        <v>23</v>
      </c>
      <c r="J15" s="176" t="s">
        <v>6</v>
      </c>
      <c r="K15" s="176" t="s">
        <v>24</v>
      </c>
      <c r="L15" s="176" t="s">
        <v>31</v>
      </c>
      <c r="M15" s="177">
        <v>1</v>
      </c>
      <c r="N15" s="185" t="s">
        <v>34</v>
      </c>
      <c r="O15" s="43"/>
    </row>
    <row r="16" spans="1:15" ht="50.1" hidden="1" customHeight="1" x14ac:dyDescent="0.25">
      <c r="A16" s="22">
        <f>SUBTOTAL(103,$B$6:$B16)</f>
        <v>0</v>
      </c>
      <c r="B16" s="8" t="s">
        <v>27</v>
      </c>
      <c r="C16" s="9" t="s">
        <v>41</v>
      </c>
      <c r="D16" s="195"/>
      <c r="E16" s="210"/>
      <c r="F16" s="201"/>
      <c r="G16" s="10"/>
      <c r="H16" s="206">
        <v>0.435</v>
      </c>
      <c r="I16" s="176" t="s">
        <v>23</v>
      </c>
      <c r="J16" s="176" t="s">
        <v>6</v>
      </c>
      <c r="K16" s="176" t="s">
        <v>24</v>
      </c>
      <c r="L16" s="176" t="s">
        <v>25</v>
      </c>
      <c r="M16" s="177">
        <v>1</v>
      </c>
      <c r="N16" s="185" t="s">
        <v>24</v>
      </c>
      <c r="O16" s="43" t="s">
        <v>34</v>
      </c>
    </row>
    <row r="17" spans="1:15" ht="50.1" hidden="1" customHeight="1" x14ac:dyDescent="0.25">
      <c r="A17" s="22">
        <f>SUBTOTAL(103,$B$6:$B17)</f>
        <v>0</v>
      </c>
      <c r="B17" s="8" t="s">
        <v>27</v>
      </c>
      <c r="C17" s="9" t="s">
        <v>42</v>
      </c>
      <c r="D17" s="195"/>
      <c r="E17" s="210"/>
      <c r="F17" s="201">
        <f>1.2+1.5</f>
        <v>2.7</v>
      </c>
      <c r="G17" s="10" t="s">
        <v>24</v>
      </c>
      <c r="H17" s="206"/>
      <c r="I17" s="176"/>
      <c r="J17" s="176"/>
      <c r="K17" s="176"/>
      <c r="L17" s="176"/>
      <c r="M17" s="177"/>
      <c r="N17" s="185"/>
      <c r="O17" s="43"/>
    </row>
    <row r="18" spans="1:15" ht="50.1" hidden="1" customHeight="1" x14ac:dyDescent="0.25">
      <c r="A18" s="22">
        <f>SUBTOTAL(103,$B$6:$B18)</f>
        <v>0</v>
      </c>
      <c r="B18" s="8" t="s">
        <v>27</v>
      </c>
      <c r="C18" s="9" t="s">
        <v>43</v>
      </c>
      <c r="D18" s="195"/>
      <c r="E18" s="210"/>
      <c r="F18" s="201">
        <v>1.23</v>
      </c>
      <c r="G18" s="10" t="s">
        <v>24</v>
      </c>
      <c r="H18" s="206"/>
      <c r="I18" s="176"/>
      <c r="J18" s="176"/>
      <c r="K18" s="176"/>
      <c r="L18" s="176"/>
      <c r="M18" s="177"/>
      <c r="N18" s="185"/>
      <c r="O18" s="43"/>
    </row>
    <row r="19" spans="1:15" ht="50.1" hidden="1" customHeight="1" x14ac:dyDescent="0.25">
      <c r="A19" s="22">
        <f>SUBTOTAL(103,$B$6:$B19)</f>
        <v>0</v>
      </c>
      <c r="B19" s="8" t="s">
        <v>27</v>
      </c>
      <c r="C19" s="9" t="s">
        <v>44</v>
      </c>
      <c r="D19" s="195"/>
      <c r="E19" s="210"/>
      <c r="F19" s="201"/>
      <c r="G19" s="10"/>
      <c r="H19" s="206">
        <v>0.75</v>
      </c>
      <c r="I19" s="176" t="s">
        <v>259</v>
      </c>
      <c r="J19" s="176" t="s">
        <v>6</v>
      </c>
      <c r="K19" s="176" t="s">
        <v>24</v>
      </c>
      <c r="L19" s="176" t="s">
        <v>29</v>
      </c>
      <c r="M19" s="177">
        <v>1</v>
      </c>
      <c r="N19" s="185" t="s">
        <v>34</v>
      </c>
      <c r="O19" s="43"/>
    </row>
    <row r="20" spans="1:15" ht="50.1" hidden="1" customHeight="1" x14ac:dyDescent="0.25">
      <c r="A20" s="22">
        <f>SUBTOTAL(103,$B$6:$B20)</f>
        <v>0</v>
      </c>
      <c r="B20" s="8" t="s">
        <v>27</v>
      </c>
      <c r="C20" s="9" t="s">
        <v>45</v>
      </c>
      <c r="D20" s="195"/>
      <c r="E20" s="210"/>
      <c r="F20" s="201">
        <v>0.75</v>
      </c>
      <c r="G20" s="10" t="s">
        <v>24</v>
      </c>
      <c r="H20" s="206"/>
      <c r="I20" s="176"/>
      <c r="J20" s="176"/>
      <c r="K20" s="176"/>
      <c r="L20" s="176"/>
      <c r="M20" s="177"/>
      <c r="N20" s="185"/>
      <c r="O20" s="43"/>
    </row>
    <row r="21" spans="1:15" ht="50.1" hidden="1" customHeight="1" x14ac:dyDescent="0.25">
      <c r="A21" s="22">
        <f>SUBTOTAL(103,$B$6:$B21)</f>
        <v>0</v>
      </c>
      <c r="B21" s="8" t="s">
        <v>27</v>
      </c>
      <c r="C21" s="9" t="s">
        <v>46</v>
      </c>
      <c r="D21" s="195"/>
      <c r="E21" s="210"/>
      <c r="F21" s="201"/>
      <c r="G21" s="10"/>
      <c r="H21" s="206">
        <v>0.49625200000000003</v>
      </c>
      <c r="I21" s="176" t="s">
        <v>23</v>
      </c>
      <c r="J21" s="176" t="s">
        <v>6</v>
      </c>
      <c r="K21" s="176" t="s">
        <v>24</v>
      </c>
      <c r="L21" s="176" t="s">
        <v>25</v>
      </c>
      <c r="M21" s="177">
        <v>1</v>
      </c>
      <c r="N21" s="185" t="s">
        <v>24</v>
      </c>
      <c r="O21" s="43" t="s">
        <v>34</v>
      </c>
    </row>
    <row r="22" spans="1:15" ht="50.1" hidden="1" customHeight="1" x14ac:dyDescent="0.25">
      <c r="A22" s="22">
        <f>SUBTOTAL(103,$B$6:$B22)</f>
        <v>0</v>
      </c>
      <c r="B22" s="8" t="s">
        <v>27</v>
      </c>
      <c r="C22" s="9" t="s">
        <v>47</v>
      </c>
      <c r="D22" s="223" t="s">
        <v>234</v>
      </c>
      <c r="E22" s="210"/>
      <c r="F22" s="201"/>
      <c r="G22" s="10"/>
      <c r="H22" s="206"/>
      <c r="I22" s="12"/>
      <c r="J22" s="176"/>
      <c r="K22" s="176"/>
      <c r="L22" s="176"/>
      <c r="M22" s="177"/>
      <c r="N22" s="185"/>
      <c r="O22" s="43"/>
    </row>
    <row r="23" spans="1:15" ht="50.1" hidden="1" customHeight="1" x14ac:dyDescent="0.25">
      <c r="A23" s="22">
        <f>SUBTOTAL(103,$B$6:$B23)</f>
        <v>0</v>
      </c>
      <c r="B23" s="8" t="s">
        <v>27</v>
      </c>
      <c r="C23" s="9" t="s">
        <v>48</v>
      </c>
      <c r="D23" s="195"/>
      <c r="E23" s="210"/>
      <c r="F23" s="201">
        <v>0.8</v>
      </c>
      <c r="G23" s="10" t="s">
        <v>24</v>
      </c>
      <c r="H23" s="206"/>
      <c r="I23" s="176"/>
      <c r="J23" s="176"/>
      <c r="K23" s="176"/>
      <c r="L23" s="176"/>
      <c r="M23" s="177"/>
      <c r="N23" s="185"/>
      <c r="O23" s="43"/>
    </row>
    <row r="24" spans="1:15" ht="50.1" hidden="1" customHeight="1" x14ac:dyDescent="0.25">
      <c r="A24" s="22">
        <f>SUBTOTAL(103,$B$6:$B24)</f>
        <v>0</v>
      </c>
      <c r="B24" s="8" t="s">
        <v>27</v>
      </c>
      <c r="C24" s="9" t="s">
        <v>50</v>
      </c>
      <c r="D24" s="195"/>
      <c r="E24" s="210"/>
      <c r="F24" s="201">
        <v>4</v>
      </c>
      <c r="G24" s="10" t="s">
        <v>24</v>
      </c>
      <c r="H24" s="206"/>
      <c r="I24" s="176"/>
      <c r="J24" s="176"/>
      <c r="K24" s="176"/>
      <c r="L24" s="176"/>
      <c r="M24" s="177"/>
      <c r="N24" s="185"/>
      <c r="O24" s="43"/>
    </row>
    <row r="25" spans="1:15" ht="50.1" hidden="1" customHeight="1" x14ac:dyDescent="0.25">
      <c r="A25" s="22">
        <f>SUBTOTAL(103,$B$6:$B25)</f>
        <v>0</v>
      </c>
      <c r="B25" s="8" t="s">
        <v>27</v>
      </c>
      <c r="C25" s="9" t="s">
        <v>51</v>
      </c>
      <c r="D25" s="195"/>
      <c r="E25" s="210"/>
      <c r="F25" s="201"/>
      <c r="G25" s="10"/>
      <c r="H25" s="206">
        <v>5.1999999999999998E-2</v>
      </c>
      <c r="I25" s="176" t="s">
        <v>52</v>
      </c>
      <c r="J25" s="176" t="s">
        <v>6</v>
      </c>
      <c r="K25" s="176" t="s">
        <v>24</v>
      </c>
      <c r="L25" s="176" t="s">
        <v>25</v>
      </c>
      <c r="M25" s="178" t="s">
        <v>206</v>
      </c>
      <c r="N25" s="185" t="s">
        <v>24</v>
      </c>
      <c r="O25" s="43" t="s">
        <v>34</v>
      </c>
    </row>
    <row r="26" spans="1:15" ht="50.1" hidden="1" customHeight="1" x14ac:dyDescent="0.25">
      <c r="A26" s="22">
        <f>SUBTOTAL(103,$B$6:$B26)</f>
        <v>0</v>
      </c>
      <c r="B26" s="8" t="s">
        <v>27</v>
      </c>
      <c r="C26" s="9" t="s">
        <v>53</v>
      </c>
      <c r="D26" s="195"/>
      <c r="E26" s="210"/>
      <c r="F26" s="201"/>
      <c r="G26" s="10"/>
      <c r="H26" s="206">
        <v>5.1167449999999999</v>
      </c>
      <c r="I26" s="12" t="s">
        <v>54</v>
      </c>
      <c r="J26" s="176" t="s">
        <v>6</v>
      </c>
      <c r="K26" s="40" t="s">
        <v>24</v>
      </c>
      <c r="L26" s="40" t="s">
        <v>55</v>
      </c>
      <c r="M26" s="177">
        <v>1</v>
      </c>
      <c r="N26" s="185"/>
      <c r="O26" s="43"/>
    </row>
    <row r="27" spans="1:15" ht="50.1" hidden="1" customHeight="1" x14ac:dyDescent="0.25">
      <c r="A27" s="22">
        <f>SUBTOTAL(103,$B$6:$B27)</f>
        <v>0</v>
      </c>
      <c r="B27" s="8" t="s">
        <v>27</v>
      </c>
      <c r="C27" s="9" t="s">
        <v>56</v>
      </c>
      <c r="D27" s="195"/>
      <c r="E27" s="210"/>
      <c r="F27" s="201">
        <f>3.8</f>
        <v>3.8</v>
      </c>
      <c r="G27" s="10" t="s">
        <v>24</v>
      </c>
      <c r="H27" s="206"/>
      <c r="I27" s="176"/>
      <c r="J27" s="176"/>
      <c r="K27" s="40"/>
      <c r="L27" s="40"/>
      <c r="M27" s="177"/>
      <c r="N27" s="185"/>
      <c r="O27" s="43"/>
    </row>
    <row r="28" spans="1:15" ht="60" hidden="1" customHeight="1" thickBot="1" x14ac:dyDescent="0.3">
      <c r="A28" s="886" t="s">
        <v>20</v>
      </c>
      <c r="B28" s="887"/>
      <c r="C28" s="887"/>
      <c r="D28" s="887"/>
      <c r="E28" s="887"/>
      <c r="F28" s="887"/>
      <c r="G28" s="887"/>
      <c r="H28" s="887"/>
      <c r="I28" s="887"/>
      <c r="J28" s="887"/>
      <c r="K28" s="887"/>
      <c r="L28" s="887"/>
      <c r="M28" s="887"/>
      <c r="N28" s="887"/>
      <c r="O28" s="888"/>
    </row>
    <row r="29" spans="1:15" ht="50.1" customHeight="1" x14ac:dyDescent="0.25">
      <c r="A29" s="319">
        <f>SUBTOTAL(103,$B$6:$B29)</f>
        <v>1</v>
      </c>
      <c r="B29" s="320" t="s">
        <v>57</v>
      </c>
      <c r="C29" s="316" t="s">
        <v>58</v>
      </c>
      <c r="D29" s="379"/>
      <c r="E29" s="380"/>
      <c r="F29" s="335"/>
      <c r="G29" s="381"/>
      <c r="H29" s="336">
        <v>1.24</v>
      </c>
      <c r="I29" s="337" t="s">
        <v>59</v>
      </c>
      <c r="J29" s="337" t="s">
        <v>6</v>
      </c>
      <c r="K29" s="382" t="s">
        <v>24</v>
      </c>
      <c r="L29" s="382" t="s">
        <v>55</v>
      </c>
      <c r="M29" s="338">
        <v>1</v>
      </c>
      <c r="N29" s="339" t="s">
        <v>24</v>
      </c>
      <c r="O29" s="340">
        <v>2</v>
      </c>
    </row>
    <row r="30" spans="1:15" ht="50.1" customHeight="1" x14ac:dyDescent="0.25">
      <c r="A30" s="341">
        <f>SUBTOTAL(103,$B$6:$B30)</f>
        <v>2</v>
      </c>
      <c r="B30" s="342" t="s">
        <v>57</v>
      </c>
      <c r="C30" s="343" t="s">
        <v>61</v>
      </c>
      <c r="D30" s="344"/>
      <c r="E30" s="345"/>
      <c r="F30" s="346">
        <v>0.95</v>
      </c>
      <c r="G30" s="347" t="s">
        <v>24</v>
      </c>
      <c r="H30" s="348"/>
      <c r="I30" s="360"/>
      <c r="J30" s="349"/>
      <c r="K30" s="362"/>
      <c r="L30" s="362"/>
      <c r="M30" s="350"/>
      <c r="N30" s="351"/>
      <c r="O30" s="352"/>
    </row>
    <row r="31" spans="1:15" ht="50.1" customHeight="1" x14ac:dyDescent="0.25">
      <c r="A31" s="341">
        <f>SUBTOTAL(103,$B$6:$B31)</f>
        <v>3</v>
      </c>
      <c r="B31" s="342" t="s">
        <v>57</v>
      </c>
      <c r="C31" s="343" t="s">
        <v>62</v>
      </c>
      <c r="D31" s="344"/>
      <c r="E31" s="345">
        <v>2.1</v>
      </c>
      <c r="F31" s="355">
        <f>2.6</f>
        <v>2.6</v>
      </c>
      <c r="G31" s="347" t="s">
        <v>24</v>
      </c>
      <c r="H31" s="348"/>
      <c r="I31" s="360"/>
      <c r="J31" s="349"/>
      <c r="K31" s="362"/>
      <c r="L31" s="362"/>
      <c r="M31" s="350"/>
      <c r="N31" s="351"/>
      <c r="O31" s="352"/>
    </row>
    <row r="32" spans="1:15" ht="50.1" customHeight="1" x14ac:dyDescent="0.25">
      <c r="A32" s="341">
        <f>SUBTOTAL(103,$B$6:$B32)</f>
        <v>4</v>
      </c>
      <c r="B32" s="342" t="s">
        <v>57</v>
      </c>
      <c r="C32" s="383" t="s">
        <v>280</v>
      </c>
      <c r="D32" s="344"/>
      <c r="E32" s="345"/>
      <c r="F32" s="355"/>
      <c r="G32" s="347"/>
      <c r="H32" s="348">
        <v>3.25</v>
      </c>
      <c r="I32" s="360" t="s">
        <v>281</v>
      </c>
      <c r="J32" s="349" t="s">
        <v>6</v>
      </c>
      <c r="K32" s="362" t="s">
        <v>24</v>
      </c>
      <c r="L32" s="362" t="s">
        <v>29</v>
      </c>
      <c r="M32" s="350">
        <v>1</v>
      </c>
      <c r="N32" s="351" t="s">
        <v>24</v>
      </c>
      <c r="O32" s="352" t="s">
        <v>282</v>
      </c>
    </row>
    <row r="33" spans="1:15" ht="50.1" customHeight="1" x14ac:dyDescent="0.25">
      <c r="A33" s="341">
        <f>SUBTOTAL(103,$B$6:$B33)</f>
        <v>5</v>
      </c>
      <c r="B33" s="342" t="s">
        <v>57</v>
      </c>
      <c r="C33" s="343" t="s">
        <v>63</v>
      </c>
      <c r="D33" s="344"/>
      <c r="E33" s="345"/>
      <c r="F33" s="346"/>
      <c r="G33" s="347"/>
      <c r="H33" s="348">
        <v>0.66</v>
      </c>
      <c r="I33" s="349" t="s">
        <v>23</v>
      </c>
      <c r="J33" s="349" t="s">
        <v>6</v>
      </c>
      <c r="K33" s="362" t="s">
        <v>24</v>
      </c>
      <c r="L33" s="362" t="s">
        <v>29</v>
      </c>
      <c r="M33" s="350">
        <v>1</v>
      </c>
      <c r="N33" s="351" t="s">
        <v>24</v>
      </c>
      <c r="O33" s="352" t="s">
        <v>34</v>
      </c>
    </row>
    <row r="34" spans="1:15" ht="75" x14ac:dyDescent="0.25">
      <c r="A34" s="341">
        <f>SUBTOTAL(103,$B$6:$B34)</f>
        <v>6</v>
      </c>
      <c r="B34" s="342" t="s">
        <v>57</v>
      </c>
      <c r="C34" s="343" t="s">
        <v>64</v>
      </c>
      <c r="D34" s="353"/>
      <c r="E34" s="354"/>
      <c r="F34" s="355"/>
      <c r="G34" s="356"/>
      <c r="H34" s="348">
        <v>9.3259999999999996E-2</v>
      </c>
      <c r="I34" s="349" t="s">
        <v>185</v>
      </c>
      <c r="J34" s="349" t="s">
        <v>6</v>
      </c>
      <c r="K34" s="376" t="s">
        <v>24</v>
      </c>
      <c r="L34" s="376" t="s">
        <v>55</v>
      </c>
      <c r="M34" s="350">
        <v>1</v>
      </c>
      <c r="N34" s="351" t="s">
        <v>24</v>
      </c>
      <c r="O34" s="352">
        <v>2</v>
      </c>
    </row>
    <row r="35" spans="1:15" ht="50.1" customHeight="1" x14ac:dyDescent="0.25">
      <c r="A35" s="341">
        <f>SUBTOTAL(103,$B$6:$B35)</f>
        <v>7</v>
      </c>
      <c r="B35" s="342" t="s">
        <v>57</v>
      </c>
      <c r="C35" s="343" t="s">
        <v>66</v>
      </c>
      <c r="D35" s="353"/>
      <c r="E35" s="354"/>
      <c r="F35" s="355"/>
      <c r="G35" s="356"/>
      <c r="H35" s="348">
        <v>0.3</v>
      </c>
      <c r="I35" s="349" t="s">
        <v>127</v>
      </c>
      <c r="J35" s="349" t="s">
        <v>6</v>
      </c>
      <c r="K35" s="376" t="s">
        <v>24</v>
      </c>
      <c r="L35" s="376" t="s">
        <v>25</v>
      </c>
      <c r="M35" s="361" t="s">
        <v>278</v>
      </c>
      <c r="N35" s="351" t="s">
        <v>24</v>
      </c>
      <c r="O35" s="352" t="s">
        <v>34</v>
      </c>
    </row>
    <row r="36" spans="1:15" ht="56.25" x14ac:dyDescent="0.25">
      <c r="A36" s="341">
        <f>SUBTOTAL(103,$B$6:$B36)</f>
        <v>8</v>
      </c>
      <c r="B36" s="342" t="s">
        <v>57</v>
      </c>
      <c r="C36" s="343" t="s">
        <v>68</v>
      </c>
      <c r="D36" s="353"/>
      <c r="E36" s="354"/>
      <c r="F36" s="355"/>
      <c r="G36" s="356"/>
      <c r="H36" s="348">
        <v>0.76</v>
      </c>
      <c r="I36" s="349" t="s">
        <v>69</v>
      </c>
      <c r="J36" s="349" t="s">
        <v>6</v>
      </c>
      <c r="K36" s="376" t="s">
        <v>24</v>
      </c>
      <c r="L36" s="376" t="s">
        <v>55</v>
      </c>
      <c r="M36" s="350">
        <v>1</v>
      </c>
      <c r="N36" s="351" t="s">
        <v>24</v>
      </c>
      <c r="O36" s="352">
        <v>2</v>
      </c>
    </row>
    <row r="37" spans="1:15" ht="50.1" customHeight="1" x14ac:dyDescent="0.25">
      <c r="A37" s="341">
        <f>SUBTOTAL(103,$B$6:$B37)</f>
        <v>9</v>
      </c>
      <c r="B37" s="342" t="s">
        <v>57</v>
      </c>
      <c r="C37" s="343" t="s">
        <v>70</v>
      </c>
      <c r="D37" s="344"/>
      <c r="E37" s="345"/>
      <c r="F37" s="346"/>
      <c r="G37" s="347"/>
      <c r="H37" s="348">
        <v>0.57999999999999996</v>
      </c>
      <c r="I37" s="349" t="s">
        <v>71</v>
      </c>
      <c r="J37" s="349" t="s">
        <v>6</v>
      </c>
      <c r="K37" s="362" t="s">
        <v>24</v>
      </c>
      <c r="L37" s="376" t="s">
        <v>31</v>
      </c>
      <c r="M37" s="350">
        <v>1</v>
      </c>
      <c r="N37" s="384" t="s">
        <v>34</v>
      </c>
      <c r="O37" s="352"/>
    </row>
    <row r="38" spans="1:15" ht="50.1" customHeight="1" x14ac:dyDescent="0.25">
      <c r="A38" s="341">
        <f>SUBTOTAL(103,$B$6:$B38)</f>
        <v>10</v>
      </c>
      <c r="B38" s="342" t="s">
        <v>57</v>
      </c>
      <c r="C38" s="385" t="s">
        <v>207</v>
      </c>
      <c r="D38" s="344"/>
      <c r="E38" s="345"/>
      <c r="F38" s="346">
        <v>5.6116299999999999</v>
      </c>
      <c r="G38" s="347" t="s">
        <v>24</v>
      </c>
      <c r="H38" s="348"/>
      <c r="I38" s="349"/>
      <c r="J38" s="349"/>
      <c r="K38" s="362"/>
      <c r="L38" s="362"/>
      <c r="M38" s="350"/>
      <c r="N38" s="351"/>
      <c r="O38" s="352"/>
    </row>
    <row r="39" spans="1:15" ht="50.1" customHeight="1" x14ac:dyDescent="0.25">
      <c r="A39" s="341">
        <f>SUBTOTAL(103,$B$6:$B39)</f>
        <v>11</v>
      </c>
      <c r="B39" s="342" t="s">
        <v>57</v>
      </c>
      <c r="C39" s="343" t="s">
        <v>72</v>
      </c>
      <c r="D39" s="344"/>
      <c r="E39" s="345"/>
      <c r="F39" s="346"/>
      <c r="G39" s="347"/>
      <c r="H39" s="348">
        <v>0.38500000000000001</v>
      </c>
      <c r="I39" s="349" t="s">
        <v>73</v>
      </c>
      <c r="J39" s="349" t="s">
        <v>6</v>
      </c>
      <c r="K39" s="362" t="s">
        <v>24</v>
      </c>
      <c r="L39" s="362" t="s">
        <v>29</v>
      </c>
      <c r="M39" s="350">
        <v>1</v>
      </c>
      <c r="N39" s="384" t="s">
        <v>34</v>
      </c>
      <c r="O39" s="352"/>
    </row>
    <row r="40" spans="1:15" ht="50.1" customHeight="1" x14ac:dyDescent="0.25">
      <c r="A40" s="341">
        <f>SUBTOTAL(103,$B$6:$B40)</f>
        <v>12</v>
      </c>
      <c r="B40" s="342" t="s">
        <v>57</v>
      </c>
      <c r="C40" s="343" t="s">
        <v>74</v>
      </c>
      <c r="D40" s="344"/>
      <c r="E40" s="345"/>
      <c r="F40" s="346"/>
      <c r="G40" s="347"/>
      <c r="H40" s="348">
        <v>0.265376</v>
      </c>
      <c r="I40" s="349" t="s">
        <v>23</v>
      </c>
      <c r="J40" s="349" t="s">
        <v>6</v>
      </c>
      <c r="K40" s="362" t="s">
        <v>24</v>
      </c>
      <c r="L40" s="362" t="s">
        <v>75</v>
      </c>
      <c r="M40" s="350">
        <v>1</v>
      </c>
      <c r="N40" s="351" t="s">
        <v>24</v>
      </c>
      <c r="O40" s="352" t="s">
        <v>34</v>
      </c>
    </row>
    <row r="41" spans="1:15" ht="50.1" customHeight="1" x14ac:dyDescent="0.25">
      <c r="A41" s="341">
        <f>SUBTOTAL(103,$B$6:$B41)</f>
        <v>13</v>
      </c>
      <c r="B41" s="342" t="s">
        <v>57</v>
      </c>
      <c r="C41" s="343" t="s">
        <v>76</v>
      </c>
      <c r="D41" s="353"/>
      <c r="E41" s="354"/>
      <c r="F41" s="355"/>
      <c r="G41" s="356"/>
      <c r="H41" s="348">
        <v>1</v>
      </c>
      <c r="I41" s="349" t="s">
        <v>77</v>
      </c>
      <c r="J41" s="349" t="s">
        <v>6</v>
      </c>
      <c r="K41" s="376" t="s">
        <v>24</v>
      </c>
      <c r="L41" s="376" t="s">
        <v>29</v>
      </c>
      <c r="M41" s="350">
        <v>1</v>
      </c>
      <c r="N41" s="351" t="s">
        <v>24</v>
      </c>
      <c r="O41" s="352">
        <v>2</v>
      </c>
    </row>
    <row r="42" spans="1:15" ht="50.1" customHeight="1" x14ac:dyDescent="0.25">
      <c r="A42" s="341">
        <f>SUBTOTAL(103,$B$6:$B42)</f>
        <v>14</v>
      </c>
      <c r="B42" s="342" t="s">
        <v>57</v>
      </c>
      <c r="C42" s="343" t="s">
        <v>283</v>
      </c>
      <c r="D42" s="353"/>
      <c r="E42" s="354"/>
      <c r="F42" s="355"/>
      <c r="G42" s="356"/>
      <c r="H42" s="348">
        <v>0.151444</v>
      </c>
      <c r="I42" s="349" t="s">
        <v>284</v>
      </c>
      <c r="J42" s="349" t="s">
        <v>6</v>
      </c>
      <c r="K42" s="386" t="s">
        <v>24</v>
      </c>
      <c r="L42" s="376" t="s">
        <v>31</v>
      </c>
      <c r="M42" s="387" t="s">
        <v>285</v>
      </c>
      <c r="N42" s="351" t="s">
        <v>34</v>
      </c>
      <c r="O42" s="352"/>
    </row>
    <row r="43" spans="1:15" ht="75" x14ac:dyDescent="0.25">
      <c r="A43" s="341">
        <f>SUBTOTAL(103,$B$6:$B43)</f>
        <v>15</v>
      </c>
      <c r="B43" s="342" t="s">
        <v>57</v>
      </c>
      <c r="C43" s="343" t="s">
        <v>78</v>
      </c>
      <c r="D43" s="344"/>
      <c r="E43" s="345"/>
      <c r="F43" s="346"/>
      <c r="G43" s="347"/>
      <c r="H43" s="348">
        <v>0.67</v>
      </c>
      <c r="I43" s="360" t="s">
        <v>183</v>
      </c>
      <c r="J43" s="349" t="s">
        <v>6</v>
      </c>
      <c r="K43" s="362" t="s">
        <v>24</v>
      </c>
      <c r="L43" s="362" t="s">
        <v>25</v>
      </c>
      <c r="M43" s="350">
        <v>1</v>
      </c>
      <c r="N43" s="351" t="s">
        <v>34</v>
      </c>
      <c r="O43" s="352"/>
    </row>
    <row r="44" spans="1:15" ht="50.1" customHeight="1" thickBot="1" x14ac:dyDescent="0.3">
      <c r="A44" s="363">
        <f>SUBTOTAL(103,$B$6:$B44)</f>
        <v>16</v>
      </c>
      <c r="B44" s="330" t="s">
        <v>57</v>
      </c>
      <c r="C44" s="318" t="s">
        <v>79</v>
      </c>
      <c r="D44" s="331"/>
      <c r="E44" s="332"/>
      <c r="F44" s="333"/>
      <c r="G44" s="334"/>
      <c r="H44" s="364">
        <v>0.75</v>
      </c>
      <c r="I44" s="365" t="s">
        <v>23</v>
      </c>
      <c r="J44" s="365" t="s">
        <v>6</v>
      </c>
      <c r="K44" s="366" t="s">
        <v>24</v>
      </c>
      <c r="L44" s="366" t="s">
        <v>29</v>
      </c>
      <c r="M44" s="367">
        <v>1</v>
      </c>
      <c r="N44" s="368" t="s">
        <v>24</v>
      </c>
      <c r="O44" s="369" t="s">
        <v>34</v>
      </c>
    </row>
    <row r="45" spans="1:15" ht="50.1" hidden="1" customHeight="1" x14ac:dyDescent="0.25">
      <c r="A45" s="22">
        <f>SUBTOTAL(103,$B$6:$B45)</f>
        <v>16</v>
      </c>
      <c r="B45" s="260" t="s">
        <v>80</v>
      </c>
      <c r="C45" s="224" t="s">
        <v>81</v>
      </c>
      <c r="D45" s="194"/>
      <c r="E45" s="209"/>
      <c r="F45" s="225">
        <v>1.8</v>
      </c>
      <c r="G45" s="226" t="s">
        <v>24</v>
      </c>
      <c r="H45" s="220"/>
      <c r="I45" s="39"/>
      <c r="J45" s="39"/>
      <c r="K45" s="227"/>
      <c r="L45" s="227"/>
      <c r="M45" s="180"/>
      <c r="N45" s="187"/>
      <c r="O45" s="49"/>
    </row>
    <row r="46" spans="1:15" ht="50.1" hidden="1" customHeight="1" x14ac:dyDescent="0.25">
      <c r="A46" s="22">
        <f>SUBTOTAL(103,$B$6:$B46)</f>
        <v>16</v>
      </c>
      <c r="B46" s="8" t="s">
        <v>80</v>
      </c>
      <c r="C46" s="9" t="s">
        <v>82</v>
      </c>
      <c r="D46" s="195"/>
      <c r="E46" s="210"/>
      <c r="F46" s="201"/>
      <c r="G46" s="10"/>
      <c r="H46" s="206">
        <v>0.42</v>
      </c>
      <c r="I46" s="176" t="s">
        <v>23</v>
      </c>
      <c r="J46" s="176" t="s">
        <v>6</v>
      </c>
      <c r="K46" s="40" t="s">
        <v>24</v>
      </c>
      <c r="L46" s="40" t="s">
        <v>31</v>
      </c>
      <c r="M46" s="177">
        <v>1</v>
      </c>
      <c r="N46" s="185" t="s">
        <v>24</v>
      </c>
      <c r="O46" s="43" t="s">
        <v>34</v>
      </c>
    </row>
    <row r="47" spans="1:15" ht="50.1" hidden="1" customHeight="1" x14ac:dyDescent="0.25">
      <c r="A47" s="22">
        <f>SUBTOTAL(103,$B$6:$B47)</f>
        <v>16</v>
      </c>
      <c r="B47" s="8" t="s">
        <v>80</v>
      </c>
      <c r="C47" s="9" t="s">
        <v>83</v>
      </c>
      <c r="D47" s="195"/>
      <c r="E47" s="210"/>
      <c r="F47" s="201"/>
      <c r="G47" s="10"/>
      <c r="H47" s="206">
        <v>0.55000000000000004</v>
      </c>
      <c r="I47" s="176" t="s">
        <v>23</v>
      </c>
      <c r="J47" s="176" t="s">
        <v>6</v>
      </c>
      <c r="K47" s="40" t="s">
        <v>24</v>
      </c>
      <c r="L47" s="40" t="s">
        <v>29</v>
      </c>
      <c r="M47" s="177">
        <v>1</v>
      </c>
      <c r="N47" s="185" t="s">
        <v>24</v>
      </c>
      <c r="O47" s="43" t="s">
        <v>34</v>
      </c>
    </row>
    <row r="48" spans="1:15" ht="50.1" hidden="1" customHeight="1" x14ac:dyDescent="0.25">
      <c r="A48" s="22">
        <f>SUBTOTAL(103,$B$6:$B48)</f>
        <v>16</v>
      </c>
      <c r="B48" s="8" t="s">
        <v>80</v>
      </c>
      <c r="C48" s="9" t="s">
        <v>84</v>
      </c>
      <c r="D48" s="195"/>
      <c r="E48" s="210">
        <v>2.2000000000000002</v>
      </c>
      <c r="F48" s="201"/>
      <c r="G48" s="10"/>
      <c r="H48" s="206"/>
      <c r="I48" s="12"/>
      <c r="J48" s="176"/>
      <c r="K48" s="40"/>
      <c r="L48" s="40"/>
      <c r="M48" s="177"/>
      <c r="N48" s="185"/>
      <c r="O48" s="43"/>
    </row>
    <row r="49" spans="1:15" ht="50.1" hidden="1" customHeight="1" x14ac:dyDescent="0.25">
      <c r="A49" s="22">
        <f>SUBTOTAL(103,$B$6:$B49)</f>
        <v>16</v>
      </c>
      <c r="B49" s="8" t="s">
        <v>80</v>
      </c>
      <c r="C49" s="9" t="s">
        <v>85</v>
      </c>
      <c r="D49" s="195"/>
      <c r="E49" s="210">
        <v>6</v>
      </c>
      <c r="F49" s="201"/>
      <c r="G49" s="10"/>
      <c r="H49" s="206"/>
      <c r="I49" s="176"/>
      <c r="J49" s="176"/>
      <c r="K49" s="40"/>
      <c r="L49" s="40"/>
      <c r="M49" s="177"/>
      <c r="N49" s="185"/>
      <c r="O49" s="43"/>
    </row>
    <row r="50" spans="1:15" ht="50.1" hidden="1" customHeight="1" x14ac:dyDescent="0.25">
      <c r="A50" s="22">
        <f>SUBTOTAL(103,$B$6:$B50)</f>
        <v>16</v>
      </c>
      <c r="B50" s="8" t="s">
        <v>80</v>
      </c>
      <c r="C50" s="9" t="s">
        <v>192</v>
      </c>
      <c r="D50" s="195"/>
      <c r="E50" s="210"/>
      <c r="F50" s="201">
        <v>3.7</v>
      </c>
      <c r="G50" s="10"/>
      <c r="H50" s="206"/>
      <c r="I50" s="176"/>
      <c r="J50" s="176"/>
      <c r="K50" s="40"/>
      <c r="L50" s="40"/>
      <c r="M50" s="177"/>
      <c r="N50" s="185"/>
      <c r="O50" s="43"/>
    </row>
    <row r="51" spans="1:15" ht="50.1" hidden="1" customHeight="1" x14ac:dyDescent="0.25">
      <c r="A51" s="22">
        <f>SUBTOTAL(103,$B$6:$B51)</f>
        <v>16</v>
      </c>
      <c r="B51" s="8" t="s">
        <v>80</v>
      </c>
      <c r="C51" s="9" t="s">
        <v>86</v>
      </c>
      <c r="D51" s="195"/>
      <c r="E51" s="210"/>
      <c r="F51" s="201"/>
      <c r="G51" s="10"/>
      <c r="H51" s="206">
        <v>0.17</v>
      </c>
      <c r="I51" s="176" t="s">
        <v>87</v>
      </c>
      <c r="J51" s="176" t="s">
        <v>6</v>
      </c>
      <c r="K51" s="40" t="s">
        <v>24</v>
      </c>
      <c r="L51" s="40" t="s">
        <v>29</v>
      </c>
      <c r="M51" s="177">
        <v>1</v>
      </c>
      <c r="N51" s="185" t="s">
        <v>34</v>
      </c>
      <c r="O51" s="43"/>
    </row>
    <row r="52" spans="1:15" ht="50.1" hidden="1" customHeight="1" x14ac:dyDescent="0.25">
      <c r="A52" s="22">
        <f>SUBTOTAL(103,$B$6:$B52)</f>
        <v>16</v>
      </c>
      <c r="B52" s="8" t="s">
        <v>80</v>
      </c>
      <c r="C52" s="9" t="s">
        <v>88</v>
      </c>
      <c r="D52" s="196"/>
      <c r="E52" s="211"/>
      <c r="F52" s="202"/>
      <c r="G52" s="18"/>
      <c r="H52" s="206">
        <v>3.7206399999999999</v>
      </c>
      <c r="I52" s="176" t="s">
        <v>184</v>
      </c>
      <c r="J52" s="176" t="s">
        <v>6</v>
      </c>
      <c r="K52" s="41" t="s">
        <v>24</v>
      </c>
      <c r="L52" s="41" t="s">
        <v>29</v>
      </c>
      <c r="M52" s="177">
        <v>1</v>
      </c>
      <c r="N52" s="198" t="s">
        <v>34</v>
      </c>
      <c r="O52" s="43"/>
    </row>
    <row r="53" spans="1:15" ht="50.1" hidden="1" customHeight="1" x14ac:dyDescent="0.25">
      <c r="A53" s="22">
        <f>SUBTOTAL(103,$B$6:$B53)</f>
        <v>16</v>
      </c>
      <c r="B53" s="8" t="s">
        <v>80</v>
      </c>
      <c r="C53" s="9" t="s">
        <v>89</v>
      </c>
      <c r="D53" s="196"/>
      <c r="E53" s="211"/>
      <c r="F53" s="202"/>
      <c r="G53" s="18"/>
      <c r="H53" s="206">
        <v>4.375</v>
      </c>
      <c r="I53" s="12" t="s">
        <v>90</v>
      </c>
      <c r="J53" s="176" t="s">
        <v>6</v>
      </c>
      <c r="K53" s="41" t="s">
        <v>24</v>
      </c>
      <c r="L53" s="41" t="s">
        <v>29</v>
      </c>
      <c r="M53" s="178" t="s">
        <v>208</v>
      </c>
      <c r="N53" s="185" t="s">
        <v>24</v>
      </c>
      <c r="O53" s="43">
        <v>2</v>
      </c>
    </row>
    <row r="54" spans="1:15" ht="50.1" hidden="1" customHeight="1" x14ac:dyDescent="0.25">
      <c r="A54" s="22">
        <f>SUBTOTAL(103,$B$6:$B54)</f>
        <v>16</v>
      </c>
      <c r="B54" s="8" t="s">
        <v>80</v>
      </c>
      <c r="C54" s="9" t="s">
        <v>91</v>
      </c>
      <c r="D54" s="195"/>
      <c r="E54" s="210"/>
      <c r="F54" s="201"/>
      <c r="G54" s="10"/>
      <c r="H54" s="206">
        <v>3.6720000000000002</v>
      </c>
      <c r="I54" s="176" t="s">
        <v>92</v>
      </c>
      <c r="J54" s="176" t="s">
        <v>6</v>
      </c>
      <c r="K54" s="40" t="s">
        <v>24</v>
      </c>
      <c r="L54" s="40" t="s">
        <v>29</v>
      </c>
      <c r="M54" s="177">
        <v>1</v>
      </c>
      <c r="N54" s="198" t="s">
        <v>34</v>
      </c>
      <c r="O54" s="43"/>
    </row>
    <row r="55" spans="1:15" ht="50.1" hidden="1" customHeight="1" x14ac:dyDescent="0.25">
      <c r="A55" s="22">
        <f>SUBTOTAL(103,$B$6:$B55)</f>
        <v>16</v>
      </c>
      <c r="B55" s="8" t="s">
        <v>80</v>
      </c>
      <c r="C55" s="9" t="s">
        <v>93</v>
      </c>
      <c r="D55" s="196"/>
      <c r="E55" s="211"/>
      <c r="F55" s="202">
        <f>14.8</f>
        <v>14.8</v>
      </c>
      <c r="G55" s="18" t="s">
        <v>24</v>
      </c>
      <c r="H55" s="206"/>
      <c r="I55" s="176"/>
      <c r="J55" s="176"/>
      <c r="K55" s="41"/>
      <c r="L55" s="41"/>
      <c r="M55" s="177"/>
      <c r="N55" s="185"/>
      <c r="O55" s="43"/>
    </row>
    <row r="56" spans="1:15" ht="50.1" hidden="1" customHeight="1" x14ac:dyDescent="0.25">
      <c r="A56" s="22">
        <f>SUBTOTAL(103,$B$6:$B56)</f>
        <v>16</v>
      </c>
      <c r="B56" s="8" t="s">
        <v>80</v>
      </c>
      <c r="C56" s="124" t="s">
        <v>254</v>
      </c>
      <c r="D56" s="195"/>
      <c r="E56" s="210"/>
      <c r="F56" s="201"/>
      <c r="G56" s="10"/>
      <c r="H56" s="206">
        <v>1.3</v>
      </c>
      <c r="I56" s="176" t="s">
        <v>23</v>
      </c>
      <c r="J56" s="176" t="s">
        <v>6</v>
      </c>
      <c r="K56" s="176" t="s">
        <v>24</v>
      </c>
      <c r="L56" s="176" t="s">
        <v>25</v>
      </c>
      <c r="M56" s="177">
        <v>1</v>
      </c>
      <c r="N56" s="185" t="s">
        <v>24</v>
      </c>
      <c r="O56" s="43" t="s">
        <v>34</v>
      </c>
    </row>
    <row r="57" spans="1:15" ht="50.1" hidden="1" customHeight="1" x14ac:dyDescent="0.25">
      <c r="A57" s="22">
        <f>SUBTOTAL(103,$B$6:$B57)</f>
        <v>16</v>
      </c>
      <c r="B57" s="8" t="s">
        <v>80</v>
      </c>
      <c r="C57" s="9" t="s">
        <v>94</v>
      </c>
      <c r="D57" s="196"/>
      <c r="E57" s="211"/>
      <c r="F57" s="202"/>
      <c r="G57" s="18"/>
      <c r="H57" s="206">
        <v>0.31</v>
      </c>
      <c r="I57" s="176" t="s">
        <v>95</v>
      </c>
      <c r="J57" s="176" t="s">
        <v>6</v>
      </c>
      <c r="K57" s="41" t="s">
        <v>24</v>
      </c>
      <c r="L57" s="41" t="s">
        <v>31</v>
      </c>
      <c r="M57" s="177">
        <v>1</v>
      </c>
      <c r="N57" s="185" t="s">
        <v>24</v>
      </c>
      <c r="O57" s="43" t="s">
        <v>34</v>
      </c>
    </row>
    <row r="58" spans="1:15" ht="50.1" hidden="1" customHeight="1" x14ac:dyDescent="0.25">
      <c r="A58" s="22">
        <f>SUBTOTAL(103,$B$6:$B58)</f>
        <v>16</v>
      </c>
      <c r="B58" s="8" t="s">
        <v>80</v>
      </c>
      <c r="C58" s="9" t="s">
        <v>96</v>
      </c>
      <c r="D58" s="196"/>
      <c r="E58" s="211"/>
      <c r="F58" s="202">
        <v>5.28</v>
      </c>
      <c r="G58" s="18" t="s">
        <v>24</v>
      </c>
      <c r="H58" s="206"/>
      <c r="I58" s="176"/>
      <c r="J58" s="176"/>
      <c r="K58" s="41"/>
      <c r="L58" s="41"/>
      <c r="M58" s="177"/>
      <c r="N58" s="185"/>
      <c r="O58" s="43"/>
    </row>
    <row r="59" spans="1:15" ht="50.1" hidden="1" customHeight="1" x14ac:dyDescent="0.25">
      <c r="A59" s="22">
        <f>SUBTOTAL(103,$B$6:$B59)</f>
        <v>16</v>
      </c>
      <c r="B59" s="8" t="s">
        <v>80</v>
      </c>
      <c r="C59" s="9" t="s">
        <v>97</v>
      </c>
      <c r="D59" s="196"/>
      <c r="E59" s="211"/>
      <c r="F59" s="202">
        <v>2.4</v>
      </c>
      <c r="G59" s="18" t="s">
        <v>24</v>
      </c>
      <c r="H59" s="206"/>
      <c r="I59" s="12"/>
      <c r="J59" s="176"/>
      <c r="K59" s="41"/>
      <c r="L59" s="41"/>
      <c r="M59" s="177"/>
      <c r="N59" s="185"/>
      <c r="O59" s="43"/>
    </row>
    <row r="60" spans="1:15" ht="50.1" hidden="1" customHeight="1" x14ac:dyDescent="0.25">
      <c r="A60" s="22">
        <f>SUBTOTAL(103,$B$6:$B60)</f>
        <v>16</v>
      </c>
      <c r="B60" s="8" t="s">
        <v>80</v>
      </c>
      <c r="C60" s="9" t="s">
        <v>98</v>
      </c>
      <c r="D60" s="196" t="s">
        <v>33</v>
      </c>
      <c r="E60" s="211"/>
      <c r="F60" s="202"/>
      <c r="G60" s="18"/>
      <c r="H60" s="206">
        <v>3.1</v>
      </c>
      <c r="I60" s="12" t="s">
        <v>23</v>
      </c>
      <c r="J60" s="176" t="s">
        <v>6</v>
      </c>
      <c r="K60" s="41" t="s">
        <v>24</v>
      </c>
      <c r="L60" s="41" t="s">
        <v>31</v>
      </c>
      <c r="M60" s="178" t="s">
        <v>219</v>
      </c>
      <c r="N60" s="185" t="s">
        <v>34</v>
      </c>
      <c r="O60" s="43"/>
    </row>
    <row r="61" spans="1:15" ht="50.1" hidden="1" customHeight="1" x14ac:dyDescent="0.25">
      <c r="A61" s="22">
        <f>SUBTOTAL(103,$B$6:$B61)</f>
        <v>16</v>
      </c>
      <c r="B61" s="235" t="s">
        <v>80</v>
      </c>
      <c r="C61" s="9" t="s">
        <v>99</v>
      </c>
      <c r="D61" s="197"/>
      <c r="E61" s="211"/>
      <c r="F61" s="202"/>
      <c r="G61" s="18"/>
      <c r="H61" s="206">
        <v>0.61499999999999999</v>
      </c>
      <c r="I61" s="176" t="s">
        <v>23</v>
      </c>
      <c r="J61" s="176" t="s">
        <v>6</v>
      </c>
      <c r="K61" s="41" t="s">
        <v>24</v>
      </c>
      <c r="L61" s="41" t="s">
        <v>25</v>
      </c>
      <c r="M61" s="43">
        <v>1</v>
      </c>
      <c r="N61" s="185" t="s">
        <v>34</v>
      </c>
      <c r="O61" s="43"/>
    </row>
    <row r="62" spans="1:15" ht="50.1" hidden="1" customHeight="1" x14ac:dyDescent="0.25">
      <c r="A62" s="22">
        <f>SUBTOTAL(103,$B$6:$B62)</f>
        <v>16</v>
      </c>
      <c r="B62" s="8" t="s">
        <v>80</v>
      </c>
      <c r="C62" s="9" t="s">
        <v>100</v>
      </c>
      <c r="D62" s="197"/>
      <c r="E62" s="211"/>
      <c r="F62" s="202"/>
      <c r="G62" s="18"/>
      <c r="H62" s="206">
        <v>7.1834999999999996E-2</v>
      </c>
      <c r="I62" s="176" t="s">
        <v>101</v>
      </c>
      <c r="J62" s="176" t="s">
        <v>6</v>
      </c>
      <c r="K62" s="41" t="s">
        <v>24</v>
      </c>
      <c r="L62" s="41" t="s">
        <v>25</v>
      </c>
      <c r="M62" s="43">
        <v>1</v>
      </c>
      <c r="N62" s="185" t="s">
        <v>24</v>
      </c>
      <c r="O62" s="43" t="s">
        <v>34</v>
      </c>
    </row>
    <row r="63" spans="1:15" ht="50.1" hidden="1" customHeight="1" x14ac:dyDescent="0.25">
      <c r="A63" s="22">
        <f>SUBTOTAL(103,$B$6:$B63)</f>
        <v>16</v>
      </c>
      <c r="B63" s="236" t="s">
        <v>80</v>
      </c>
      <c r="C63" s="9" t="s">
        <v>102</v>
      </c>
      <c r="D63" s="197" t="s">
        <v>33</v>
      </c>
      <c r="E63" s="211"/>
      <c r="F63" s="202"/>
      <c r="G63" s="18"/>
      <c r="H63" s="206">
        <v>1.879</v>
      </c>
      <c r="I63" s="176" t="s">
        <v>23</v>
      </c>
      <c r="J63" s="176" t="s">
        <v>6</v>
      </c>
      <c r="K63" s="41" t="s">
        <v>24</v>
      </c>
      <c r="L63" s="41" t="s">
        <v>103</v>
      </c>
      <c r="M63" s="43">
        <v>1</v>
      </c>
      <c r="N63" s="185" t="s">
        <v>24</v>
      </c>
      <c r="O63" s="43" t="s">
        <v>34</v>
      </c>
    </row>
    <row r="64" spans="1:15" ht="50.1" hidden="1" customHeight="1" x14ac:dyDescent="0.25">
      <c r="A64" s="22">
        <f>SUBTOTAL(103,$B$6:$B64)</f>
        <v>16</v>
      </c>
      <c r="B64" s="8" t="s">
        <v>80</v>
      </c>
      <c r="C64" s="9" t="s">
        <v>104</v>
      </c>
      <c r="D64" s="196"/>
      <c r="E64" s="211">
        <v>1</v>
      </c>
      <c r="F64" s="202"/>
      <c r="G64" s="11"/>
      <c r="H64" s="206"/>
      <c r="I64" s="176"/>
      <c r="J64" s="176"/>
      <c r="K64" s="41"/>
      <c r="L64" s="41"/>
      <c r="M64" s="43"/>
      <c r="N64" s="185"/>
      <c r="O64" s="43"/>
    </row>
    <row r="65" spans="1:15" ht="50.1" hidden="1" customHeight="1" x14ac:dyDescent="0.25">
      <c r="A65" s="22">
        <f>SUBTOTAL(103,$B$6:$B65)</f>
        <v>16</v>
      </c>
      <c r="B65" s="859" t="s">
        <v>80</v>
      </c>
      <c r="C65" s="861" t="s">
        <v>105</v>
      </c>
      <c r="D65" s="196"/>
      <c r="E65" s="211">
        <v>5.6</v>
      </c>
      <c r="F65" s="203"/>
      <c r="G65" s="18"/>
      <c r="H65" s="207"/>
      <c r="I65" s="183"/>
      <c r="J65" s="183"/>
      <c r="K65" s="41"/>
      <c r="L65" s="41"/>
      <c r="M65" s="177"/>
      <c r="N65" s="185"/>
      <c r="O65" s="43"/>
    </row>
    <row r="66" spans="1:15" ht="50.1" hidden="1" customHeight="1" x14ac:dyDescent="0.25">
      <c r="A66" s="22">
        <f>SUBTOTAL(103,$B$6:$B66)</f>
        <v>16</v>
      </c>
      <c r="B66" s="860"/>
      <c r="C66" s="862"/>
      <c r="D66" s="196"/>
      <c r="E66" s="211">
        <v>6.07</v>
      </c>
      <c r="F66" s="203"/>
      <c r="G66" s="18"/>
      <c r="H66" s="207"/>
      <c r="I66" s="183"/>
      <c r="J66" s="183"/>
      <c r="K66" s="41"/>
      <c r="L66" s="41"/>
      <c r="M66" s="177"/>
      <c r="N66" s="185"/>
      <c r="O66" s="43"/>
    </row>
    <row r="67" spans="1:15" ht="50.1" hidden="1" customHeight="1" x14ac:dyDescent="0.25">
      <c r="A67" s="22">
        <f>SUBTOTAL(103,$B$6:$B67)</f>
        <v>16</v>
      </c>
      <c r="B67" s="8" t="s">
        <v>80</v>
      </c>
      <c r="C67" s="23" t="s">
        <v>106</v>
      </c>
      <c r="D67" s="196"/>
      <c r="E67" s="211"/>
      <c r="F67" s="202"/>
      <c r="G67" s="18"/>
      <c r="H67" s="206"/>
      <c r="I67" s="176"/>
      <c r="J67" s="176"/>
      <c r="K67" s="41"/>
      <c r="L67" s="41"/>
      <c r="M67" s="177"/>
      <c r="N67" s="185"/>
      <c r="O67" s="43"/>
    </row>
    <row r="68" spans="1:15" ht="78.75" hidden="1" x14ac:dyDescent="0.25">
      <c r="A68" s="22">
        <f>SUBTOTAL(103,$B$6:$B68)</f>
        <v>16</v>
      </c>
      <c r="B68" s="8" t="s">
        <v>80</v>
      </c>
      <c r="C68" s="124" t="s">
        <v>224</v>
      </c>
      <c r="D68" s="196"/>
      <c r="E68" s="211"/>
      <c r="F68" s="202">
        <f>5.4</f>
        <v>5.4</v>
      </c>
      <c r="G68" s="18" t="s">
        <v>24</v>
      </c>
      <c r="H68" s="206">
        <v>1.2649999999999999</v>
      </c>
      <c r="I68" s="176" t="s">
        <v>222</v>
      </c>
      <c r="J68" s="176" t="s">
        <v>6</v>
      </c>
      <c r="K68" s="41" t="s">
        <v>24</v>
      </c>
      <c r="L68" s="41" t="s">
        <v>25</v>
      </c>
      <c r="M68" s="177">
        <v>1</v>
      </c>
      <c r="N68" s="185" t="s">
        <v>24</v>
      </c>
      <c r="O68" s="43" t="s">
        <v>34</v>
      </c>
    </row>
    <row r="69" spans="1:15" ht="50.1" hidden="1" customHeight="1" x14ac:dyDescent="0.25">
      <c r="A69" s="22">
        <f>SUBTOTAL(103,$B$6:$B69)</f>
        <v>16</v>
      </c>
      <c r="B69" s="8" t="s">
        <v>80</v>
      </c>
      <c r="C69" s="9" t="s">
        <v>108</v>
      </c>
      <c r="D69" s="196"/>
      <c r="E69" s="211"/>
      <c r="F69" s="202"/>
      <c r="G69" s="18"/>
      <c r="H69" s="206">
        <v>3.996</v>
      </c>
      <c r="I69" s="176" t="s">
        <v>225</v>
      </c>
      <c r="J69" s="176" t="s">
        <v>6</v>
      </c>
      <c r="K69" s="41" t="s">
        <v>24</v>
      </c>
      <c r="L69" s="41" t="s">
        <v>29</v>
      </c>
      <c r="M69" s="177">
        <v>1</v>
      </c>
      <c r="N69" s="185" t="s">
        <v>24</v>
      </c>
      <c r="O69" s="43">
        <v>1</v>
      </c>
    </row>
    <row r="70" spans="1:15" ht="50.1" hidden="1" customHeight="1" x14ac:dyDescent="0.25">
      <c r="A70" s="22">
        <f>SUBTOTAL(103,$B$6:$B70)</f>
        <v>16</v>
      </c>
      <c r="B70" s="8" t="s">
        <v>80</v>
      </c>
      <c r="C70" s="9" t="s">
        <v>109</v>
      </c>
      <c r="D70" s="196"/>
      <c r="E70" s="211"/>
      <c r="F70" s="202"/>
      <c r="G70" s="18"/>
      <c r="H70" s="206">
        <v>1</v>
      </c>
      <c r="I70" s="176" t="s">
        <v>23</v>
      </c>
      <c r="J70" s="176" t="s">
        <v>6</v>
      </c>
      <c r="K70" s="41" t="s">
        <v>24</v>
      </c>
      <c r="L70" s="41" t="s">
        <v>29</v>
      </c>
      <c r="M70" s="177">
        <v>1</v>
      </c>
      <c r="N70" s="185" t="s">
        <v>34</v>
      </c>
      <c r="O70" s="43"/>
    </row>
    <row r="71" spans="1:15" ht="66" hidden="1" customHeight="1" x14ac:dyDescent="0.25">
      <c r="A71" s="22">
        <f>SUBTOTAL(103,$B$6:$B71)</f>
        <v>16</v>
      </c>
      <c r="B71" s="8" t="s">
        <v>80</v>
      </c>
      <c r="C71" s="9" t="s">
        <v>232</v>
      </c>
      <c r="D71" s="196"/>
      <c r="E71" s="211"/>
      <c r="F71" s="202"/>
      <c r="G71" s="18"/>
      <c r="H71" s="206">
        <v>0.25</v>
      </c>
      <c r="I71" s="176" t="s">
        <v>233</v>
      </c>
      <c r="J71" s="176" t="s">
        <v>6</v>
      </c>
      <c r="K71" s="41" t="s">
        <v>24</v>
      </c>
      <c r="L71" s="41" t="s">
        <v>25</v>
      </c>
      <c r="M71" s="178" t="s">
        <v>246</v>
      </c>
      <c r="N71" s="185" t="s">
        <v>34</v>
      </c>
      <c r="O71" s="43"/>
    </row>
    <row r="72" spans="1:15" ht="50.1" hidden="1" customHeight="1" x14ac:dyDescent="0.25">
      <c r="A72" s="22">
        <f>SUBTOTAL(103,$B$6:$B72)</f>
        <v>16</v>
      </c>
      <c r="B72" s="8" t="s">
        <v>80</v>
      </c>
      <c r="C72" s="9" t="s">
        <v>110</v>
      </c>
      <c r="D72" s="196"/>
      <c r="E72" s="211"/>
      <c r="F72" s="202">
        <v>1.2</v>
      </c>
      <c r="G72" s="18" t="s">
        <v>24</v>
      </c>
      <c r="H72" s="206"/>
      <c r="I72" s="16"/>
      <c r="J72" s="12"/>
      <c r="K72" s="41"/>
      <c r="L72" s="41"/>
      <c r="M72" s="177"/>
      <c r="N72" s="185"/>
      <c r="O72" s="43"/>
    </row>
    <row r="73" spans="1:15" ht="50.1" hidden="1" customHeight="1" x14ac:dyDescent="0.25">
      <c r="A73" s="22">
        <f>SUBTOTAL(103,$B$6:$B73)</f>
        <v>16</v>
      </c>
      <c r="B73" s="8" t="s">
        <v>80</v>
      </c>
      <c r="C73" s="9" t="s">
        <v>111</v>
      </c>
      <c r="D73" s="196"/>
      <c r="E73" s="211"/>
      <c r="F73" s="202"/>
      <c r="G73" s="18"/>
      <c r="H73" s="206">
        <v>0.7</v>
      </c>
      <c r="I73" s="176" t="s">
        <v>23</v>
      </c>
      <c r="J73" s="176" t="s">
        <v>6</v>
      </c>
      <c r="K73" s="41" t="s">
        <v>24</v>
      </c>
      <c r="L73" s="41" t="s">
        <v>29</v>
      </c>
      <c r="M73" s="177">
        <v>1</v>
      </c>
      <c r="N73" s="185" t="s">
        <v>24</v>
      </c>
      <c r="O73" s="43" t="s">
        <v>34</v>
      </c>
    </row>
    <row r="74" spans="1:15" ht="50.1" hidden="1" customHeight="1" x14ac:dyDescent="0.25">
      <c r="A74" s="22">
        <f>SUBTOTAL(103,$B$6:$B74)</f>
        <v>16</v>
      </c>
      <c r="B74" s="8" t="s">
        <v>80</v>
      </c>
      <c r="C74" s="9" t="s">
        <v>114</v>
      </c>
      <c r="D74" s="196" t="s">
        <v>33</v>
      </c>
      <c r="E74" s="211"/>
      <c r="F74" s="202"/>
      <c r="G74" s="18"/>
      <c r="H74" s="206">
        <v>2.1619999999999999</v>
      </c>
      <c r="I74" s="176" t="s">
        <v>23</v>
      </c>
      <c r="J74" s="176" t="s">
        <v>6</v>
      </c>
      <c r="K74" s="41" t="s">
        <v>24</v>
      </c>
      <c r="L74" s="41" t="s">
        <v>29</v>
      </c>
      <c r="M74" s="177">
        <v>1</v>
      </c>
      <c r="N74" s="185" t="s">
        <v>34</v>
      </c>
      <c r="O74" s="43"/>
    </row>
    <row r="75" spans="1:15" ht="50.1" hidden="1" customHeight="1" x14ac:dyDescent="0.25">
      <c r="A75" s="22">
        <f>SUBTOTAL(103,$B$6:$B75)</f>
        <v>16</v>
      </c>
      <c r="B75" s="8" t="s">
        <v>80</v>
      </c>
      <c r="C75" s="9" t="s">
        <v>115</v>
      </c>
      <c r="D75" s="196"/>
      <c r="E75" s="211"/>
      <c r="F75" s="202"/>
      <c r="G75" s="18"/>
      <c r="H75" s="206">
        <v>1.3</v>
      </c>
      <c r="I75" s="176" t="s">
        <v>116</v>
      </c>
      <c r="J75" s="176" t="s">
        <v>6</v>
      </c>
      <c r="K75" s="41" t="s">
        <v>24</v>
      </c>
      <c r="L75" s="41" t="s">
        <v>103</v>
      </c>
      <c r="M75" s="177">
        <v>1</v>
      </c>
      <c r="N75" s="185" t="s">
        <v>34</v>
      </c>
      <c r="O75" s="43"/>
    </row>
    <row r="76" spans="1:15" ht="50.1" hidden="1" customHeight="1" x14ac:dyDescent="0.25">
      <c r="A76" s="22">
        <f>SUBTOTAL(103,$B$6:$B76)</f>
        <v>16</v>
      </c>
      <c r="B76" s="8" t="s">
        <v>80</v>
      </c>
      <c r="C76" s="9" t="s">
        <v>117</v>
      </c>
      <c r="D76" s="196"/>
      <c r="E76" s="211"/>
      <c r="F76" s="202"/>
      <c r="G76" s="18"/>
      <c r="H76" s="206">
        <v>1.2</v>
      </c>
      <c r="I76" s="176" t="s">
        <v>118</v>
      </c>
      <c r="J76" s="176" t="s">
        <v>6</v>
      </c>
      <c r="K76" s="41" t="s">
        <v>24</v>
      </c>
      <c r="L76" s="41" t="s">
        <v>29</v>
      </c>
      <c r="M76" s="177">
        <v>1</v>
      </c>
      <c r="N76" s="185" t="s">
        <v>34</v>
      </c>
      <c r="O76" s="43"/>
    </row>
    <row r="77" spans="1:15" ht="50.1" hidden="1" customHeight="1" x14ac:dyDescent="0.25">
      <c r="A77" s="22">
        <f>SUBTOTAL(103,$B$6:$B77)</f>
        <v>16</v>
      </c>
      <c r="B77" s="8" t="s">
        <v>80</v>
      </c>
      <c r="C77" s="9" t="s">
        <v>119</v>
      </c>
      <c r="D77" s="196"/>
      <c r="E77" s="211">
        <v>7.4</v>
      </c>
      <c r="F77" s="202"/>
      <c r="G77" s="18"/>
      <c r="H77" s="206"/>
      <c r="I77" s="176"/>
      <c r="J77" s="176"/>
      <c r="K77" s="41"/>
      <c r="L77" s="41"/>
      <c r="M77" s="177"/>
      <c r="N77" s="185"/>
      <c r="O77" s="43"/>
    </row>
    <row r="78" spans="1:15" ht="50.1" hidden="1" customHeight="1" x14ac:dyDescent="0.25">
      <c r="A78" s="22">
        <f>SUBTOTAL(103,$B$6:$B78)</f>
        <v>16</v>
      </c>
      <c r="B78" s="8" t="s">
        <v>80</v>
      </c>
      <c r="C78" s="9" t="s">
        <v>120</v>
      </c>
      <c r="D78" s="196"/>
      <c r="E78" s="211"/>
      <c r="F78" s="202">
        <f>6.38</f>
        <v>6.38</v>
      </c>
      <c r="G78" s="18" t="s">
        <v>24</v>
      </c>
      <c r="H78" s="206"/>
      <c r="I78" s="176"/>
      <c r="J78" s="176"/>
      <c r="K78" s="41"/>
      <c r="L78" s="41"/>
      <c r="M78" s="177"/>
      <c r="N78" s="185"/>
      <c r="O78" s="43"/>
    </row>
    <row r="79" spans="1:15" ht="50.1" hidden="1" customHeight="1" x14ac:dyDescent="0.25">
      <c r="A79" s="22">
        <f>SUBTOTAL(103,$B$6:$B79)</f>
        <v>16</v>
      </c>
      <c r="B79" s="8" t="s">
        <v>80</v>
      </c>
      <c r="C79" s="9" t="s">
        <v>121</v>
      </c>
      <c r="D79" s="196"/>
      <c r="E79" s="211">
        <v>9</v>
      </c>
      <c r="F79" s="202"/>
      <c r="G79" s="18"/>
      <c r="H79" s="206"/>
      <c r="I79" s="176"/>
      <c r="J79" s="176"/>
      <c r="K79" s="41"/>
      <c r="L79" s="41"/>
      <c r="M79" s="177"/>
      <c r="N79" s="186"/>
      <c r="O79" s="43"/>
    </row>
    <row r="80" spans="1:15" ht="50.1" hidden="1" customHeight="1" x14ac:dyDescent="0.25">
      <c r="A80" s="22">
        <f>SUBTOTAL(103,$B$6:$B80)</f>
        <v>16</v>
      </c>
      <c r="B80" s="8" t="s">
        <v>80</v>
      </c>
      <c r="C80" s="9" t="s">
        <v>122</v>
      </c>
      <c r="D80" s="196"/>
      <c r="E80" s="211"/>
      <c r="F80" s="202">
        <v>2.4</v>
      </c>
      <c r="G80" s="18" t="s">
        <v>24</v>
      </c>
      <c r="H80" s="206"/>
      <c r="I80" s="176"/>
      <c r="J80" s="176"/>
      <c r="K80" s="41"/>
      <c r="L80" s="41"/>
      <c r="M80" s="177"/>
      <c r="N80" s="185"/>
      <c r="O80" s="43"/>
    </row>
    <row r="81" spans="1:15" ht="78.75" hidden="1" x14ac:dyDescent="0.25">
      <c r="A81" s="22">
        <f>SUBTOTAL(103,$B$6:$B81)</f>
        <v>16</v>
      </c>
      <c r="B81" s="8" t="s">
        <v>80</v>
      </c>
      <c r="C81" s="9" t="s">
        <v>123</v>
      </c>
      <c r="D81" s="196" t="s">
        <v>235</v>
      </c>
      <c r="E81" s="211"/>
      <c r="F81" s="202"/>
      <c r="G81" s="18" t="s">
        <v>24</v>
      </c>
      <c r="H81" s="206"/>
      <c r="I81" s="176"/>
      <c r="J81" s="176"/>
      <c r="K81" s="41"/>
      <c r="L81" s="41"/>
      <c r="M81" s="177"/>
      <c r="N81" s="185"/>
      <c r="O81" s="43"/>
    </row>
    <row r="82" spans="1:15" ht="50.1" hidden="1" customHeight="1" x14ac:dyDescent="0.25">
      <c r="A82" s="22">
        <f>SUBTOTAL(103,$B$6:$B82)</f>
        <v>16</v>
      </c>
      <c r="B82" s="8" t="s">
        <v>80</v>
      </c>
      <c r="C82" s="9" t="s">
        <v>124</v>
      </c>
      <c r="D82" s="196"/>
      <c r="E82" s="211"/>
      <c r="F82" s="202"/>
      <c r="G82" s="18"/>
      <c r="H82" s="206">
        <v>0.18</v>
      </c>
      <c r="I82" s="176" t="s">
        <v>125</v>
      </c>
      <c r="J82" s="176" t="s">
        <v>6</v>
      </c>
      <c r="K82" s="41" t="s">
        <v>24</v>
      </c>
      <c r="L82" s="41" t="s">
        <v>55</v>
      </c>
      <c r="M82" s="177">
        <v>1</v>
      </c>
      <c r="N82" s="185" t="s">
        <v>34</v>
      </c>
      <c r="O82" s="43"/>
    </row>
    <row r="83" spans="1:15" ht="50.1" hidden="1" customHeight="1" x14ac:dyDescent="0.25">
      <c r="A83" s="22">
        <f>SUBTOTAL(103,$B$6:$B83)</f>
        <v>16</v>
      </c>
      <c r="B83" s="8" t="s">
        <v>80</v>
      </c>
      <c r="C83" s="9" t="s">
        <v>126</v>
      </c>
      <c r="D83" s="196"/>
      <c r="E83" s="211"/>
      <c r="F83" s="202"/>
      <c r="G83" s="18"/>
      <c r="H83" s="206">
        <v>0.62</v>
      </c>
      <c r="I83" s="176" t="s">
        <v>127</v>
      </c>
      <c r="J83" s="176" t="s">
        <v>6</v>
      </c>
      <c r="K83" s="41" t="s">
        <v>24</v>
      </c>
      <c r="L83" s="41" t="s">
        <v>29</v>
      </c>
      <c r="M83" s="177">
        <v>1</v>
      </c>
      <c r="N83" s="185" t="s">
        <v>34</v>
      </c>
      <c r="O83" s="43"/>
    </row>
    <row r="84" spans="1:15" ht="50.1" hidden="1" customHeight="1" x14ac:dyDescent="0.25">
      <c r="A84" s="22">
        <f>SUBTOTAL(103,$B$6:$B84)</f>
        <v>16</v>
      </c>
      <c r="B84" s="8" t="s">
        <v>80</v>
      </c>
      <c r="C84" s="9" t="s">
        <v>128</v>
      </c>
      <c r="D84" s="196"/>
      <c r="E84" s="211"/>
      <c r="F84" s="202"/>
      <c r="G84" s="18"/>
      <c r="H84" s="206">
        <v>0.69994000000000001</v>
      </c>
      <c r="I84" s="176" t="s">
        <v>23</v>
      </c>
      <c r="J84" s="176" t="s">
        <v>6</v>
      </c>
      <c r="K84" s="41" t="s">
        <v>24</v>
      </c>
      <c r="L84" s="41" t="s">
        <v>25</v>
      </c>
      <c r="M84" s="177">
        <v>1</v>
      </c>
      <c r="N84" s="185" t="s">
        <v>34</v>
      </c>
      <c r="O84" s="43"/>
    </row>
    <row r="85" spans="1:15" ht="50.1" hidden="1" customHeight="1" x14ac:dyDescent="0.25">
      <c r="A85" s="22">
        <f>SUBTOTAL(103,$B$6:$B85)</f>
        <v>16</v>
      </c>
      <c r="B85" s="8" t="s">
        <v>80</v>
      </c>
      <c r="C85" s="9" t="s">
        <v>129</v>
      </c>
      <c r="D85" s="196"/>
      <c r="E85" s="211"/>
      <c r="F85" s="202">
        <v>3.29</v>
      </c>
      <c r="G85" s="18" t="s">
        <v>24</v>
      </c>
      <c r="H85" s="206"/>
      <c r="I85" s="176"/>
      <c r="J85" s="176"/>
      <c r="K85" s="41"/>
      <c r="L85" s="41"/>
      <c r="M85" s="177"/>
      <c r="N85" s="185"/>
      <c r="O85" s="43"/>
    </row>
    <row r="86" spans="1:15" ht="50.1" hidden="1" customHeight="1" x14ac:dyDescent="0.25">
      <c r="A86" s="22">
        <f>SUBTOTAL(103,$B$6:$B86)</f>
        <v>16</v>
      </c>
      <c r="B86" s="8" t="s">
        <v>80</v>
      </c>
      <c r="C86" s="9" t="s">
        <v>130</v>
      </c>
      <c r="D86" s="196"/>
      <c r="E86" s="211"/>
      <c r="F86" s="202">
        <f>16.5</f>
        <v>16.5</v>
      </c>
      <c r="G86" s="18" t="s">
        <v>24</v>
      </c>
      <c r="H86" s="206"/>
      <c r="I86" s="176"/>
      <c r="J86" s="176"/>
      <c r="K86" s="41"/>
      <c r="L86" s="41"/>
      <c r="M86" s="177"/>
      <c r="N86" s="185"/>
      <c r="O86" s="43"/>
    </row>
    <row r="87" spans="1:15" ht="50.1" hidden="1" customHeight="1" x14ac:dyDescent="0.25">
      <c r="A87" s="22">
        <f>SUBTOTAL(103,$B$6:$B87)</f>
        <v>16</v>
      </c>
      <c r="B87" s="8" t="s">
        <v>80</v>
      </c>
      <c r="C87" s="9" t="s">
        <v>131</v>
      </c>
      <c r="D87" s="196"/>
      <c r="E87" s="211"/>
      <c r="F87" s="202">
        <v>6.8</v>
      </c>
      <c r="G87" s="18" t="s">
        <v>24</v>
      </c>
      <c r="H87" s="206"/>
      <c r="I87" s="176"/>
      <c r="J87" s="176"/>
      <c r="K87" s="41"/>
      <c r="L87" s="41"/>
      <c r="M87" s="177"/>
      <c r="N87" s="185"/>
      <c r="O87" s="43"/>
    </row>
    <row r="88" spans="1:15" ht="50.1" hidden="1" customHeight="1" x14ac:dyDescent="0.25">
      <c r="A88" s="22">
        <f>SUBTOTAL(103,$B$6:$B88)</f>
        <v>16</v>
      </c>
      <c r="B88" s="8" t="s">
        <v>80</v>
      </c>
      <c r="C88" s="9" t="s">
        <v>132</v>
      </c>
      <c r="D88" s="197"/>
      <c r="E88" s="211"/>
      <c r="F88" s="202"/>
      <c r="G88" s="18"/>
      <c r="H88" s="206">
        <v>0.21299999999999999</v>
      </c>
      <c r="I88" s="176" t="s">
        <v>65</v>
      </c>
      <c r="J88" s="176" t="s">
        <v>6</v>
      </c>
      <c r="K88" s="41" t="s">
        <v>24</v>
      </c>
      <c r="L88" s="179" t="s">
        <v>25</v>
      </c>
      <c r="M88" s="49">
        <v>1</v>
      </c>
      <c r="N88" s="187" t="s">
        <v>24</v>
      </c>
      <c r="O88" s="49" t="s">
        <v>34</v>
      </c>
    </row>
    <row r="89" spans="1:15" ht="50.1" hidden="1" customHeight="1" x14ac:dyDescent="0.25">
      <c r="A89" s="22">
        <f>SUBTOTAL(103,$B$6:$B89)</f>
        <v>16</v>
      </c>
      <c r="B89" s="8" t="s">
        <v>80</v>
      </c>
      <c r="C89" s="9" t="s">
        <v>133</v>
      </c>
      <c r="D89" s="197"/>
      <c r="E89" s="211"/>
      <c r="F89" s="202">
        <v>0.3</v>
      </c>
      <c r="G89" s="18" t="s">
        <v>24</v>
      </c>
      <c r="H89" s="206">
        <v>3.8445119999999999</v>
      </c>
      <c r="I89" s="193" t="s">
        <v>199</v>
      </c>
      <c r="J89" s="176" t="s">
        <v>6</v>
      </c>
      <c r="K89" s="41" t="s">
        <v>24</v>
      </c>
      <c r="L89" s="41" t="s">
        <v>55</v>
      </c>
      <c r="M89" s="123" t="s">
        <v>217</v>
      </c>
      <c r="N89" s="185" t="s">
        <v>34</v>
      </c>
      <c r="O89" s="43"/>
    </row>
    <row r="90" spans="1:15" ht="50.1" hidden="1" customHeight="1" x14ac:dyDescent="0.25">
      <c r="A90" s="22">
        <f>SUBTOTAL(103,$B$6:$B90)</f>
        <v>16</v>
      </c>
      <c r="B90" s="8" t="s">
        <v>80</v>
      </c>
      <c r="C90" s="9" t="s">
        <v>134</v>
      </c>
      <c r="D90" s="197" t="s">
        <v>28</v>
      </c>
      <c r="E90" s="211"/>
      <c r="F90" s="202">
        <v>2.4300000000000002</v>
      </c>
      <c r="G90" s="18" t="s">
        <v>24</v>
      </c>
      <c r="H90" s="206"/>
      <c r="I90" s="176"/>
      <c r="J90" s="176"/>
      <c r="K90" s="41"/>
      <c r="L90" s="41"/>
      <c r="M90" s="43"/>
      <c r="N90" s="185"/>
      <c r="O90" s="43"/>
    </row>
    <row r="91" spans="1:15" ht="60" hidden="1" customHeight="1" thickBot="1" x14ac:dyDescent="0.3">
      <c r="A91" s="886" t="s">
        <v>136</v>
      </c>
      <c r="B91" s="887"/>
      <c r="C91" s="887"/>
      <c r="D91" s="887"/>
      <c r="E91" s="887"/>
      <c r="F91" s="887"/>
      <c r="G91" s="887"/>
      <c r="H91" s="887"/>
      <c r="I91" s="887"/>
      <c r="J91" s="887"/>
      <c r="K91" s="887"/>
      <c r="L91" s="887"/>
      <c r="M91" s="887"/>
      <c r="N91" s="887"/>
      <c r="O91" s="888"/>
    </row>
    <row r="92" spans="1:15" ht="60" customHeight="1" x14ac:dyDescent="0.25">
      <c r="A92" s="370">
        <f>SUBTOTAL(103,$B$6:$B92)</f>
        <v>17</v>
      </c>
      <c r="B92" s="388" t="s">
        <v>57</v>
      </c>
      <c r="C92" s="389" t="s">
        <v>149</v>
      </c>
      <c r="D92" s="379"/>
      <c r="E92" s="380">
        <v>7.3</v>
      </c>
      <c r="F92" s="323"/>
      <c r="G92" s="324"/>
      <c r="H92" s="336"/>
      <c r="I92" s="337"/>
      <c r="J92" s="337"/>
      <c r="K92" s="371"/>
      <c r="L92" s="371"/>
      <c r="M92" s="338"/>
      <c r="N92" s="319"/>
      <c r="O92" s="340"/>
    </row>
    <row r="93" spans="1:15" ht="60" customHeight="1" x14ac:dyDescent="0.25">
      <c r="A93" s="372">
        <f>SUBTOTAL(103,$B$6:$B93)</f>
        <v>18</v>
      </c>
      <c r="B93" s="390" t="s">
        <v>57</v>
      </c>
      <c r="C93" s="391" t="s">
        <v>150</v>
      </c>
      <c r="D93" s="353"/>
      <c r="E93" s="354">
        <v>1.1000000000000001</v>
      </c>
      <c r="F93" s="346">
        <v>6.45</v>
      </c>
      <c r="G93" s="347" t="s">
        <v>24</v>
      </c>
      <c r="H93" s="348"/>
      <c r="I93" s="349"/>
      <c r="J93" s="349"/>
      <c r="K93" s="362"/>
      <c r="L93" s="362"/>
      <c r="M93" s="350"/>
      <c r="N93" s="375"/>
      <c r="O93" s="352"/>
    </row>
    <row r="94" spans="1:15" ht="60" customHeight="1" x14ac:dyDescent="0.25">
      <c r="A94" s="372">
        <f>SUBTOTAL(103,$B$6:$B94)</f>
        <v>19</v>
      </c>
      <c r="B94" s="342" t="s">
        <v>57</v>
      </c>
      <c r="C94" s="392" t="s">
        <v>151</v>
      </c>
      <c r="D94" s="393"/>
      <c r="E94" s="345"/>
      <c r="F94" s="346"/>
      <c r="G94" s="394"/>
      <c r="H94" s="348">
        <v>0.21199999999999999</v>
      </c>
      <c r="I94" s="349" t="s">
        <v>152</v>
      </c>
      <c r="J94" s="349" t="s">
        <v>6</v>
      </c>
      <c r="K94" s="362" t="s">
        <v>24</v>
      </c>
      <c r="L94" s="362" t="s">
        <v>25</v>
      </c>
      <c r="M94" s="395">
        <v>1</v>
      </c>
      <c r="N94" s="375" t="s">
        <v>24</v>
      </c>
      <c r="O94" s="352" t="s">
        <v>34</v>
      </c>
    </row>
    <row r="95" spans="1:15" ht="60" customHeight="1" x14ac:dyDescent="0.25">
      <c r="A95" s="372">
        <f>SUBTOTAL(103,$B$6:$B95)</f>
        <v>20</v>
      </c>
      <c r="B95" s="342" t="s">
        <v>57</v>
      </c>
      <c r="C95" s="392" t="s">
        <v>153</v>
      </c>
      <c r="D95" s="396"/>
      <c r="E95" s="354"/>
      <c r="F95" s="355"/>
      <c r="G95" s="397"/>
      <c r="H95" s="348">
        <v>0.2</v>
      </c>
      <c r="I95" s="349" t="s">
        <v>154</v>
      </c>
      <c r="J95" s="349" t="s">
        <v>6</v>
      </c>
      <c r="K95" s="376" t="s">
        <v>24</v>
      </c>
      <c r="L95" s="376" t="s">
        <v>55</v>
      </c>
      <c r="M95" s="357">
        <v>1</v>
      </c>
      <c r="N95" s="375" t="s">
        <v>24</v>
      </c>
      <c r="O95" s="377">
        <v>1</v>
      </c>
    </row>
    <row r="96" spans="1:15" ht="60" customHeight="1" x14ac:dyDescent="0.25">
      <c r="A96" s="372">
        <f>SUBTOTAL(103,$B$6:$B96)</f>
        <v>21</v>
      </c>
      <c r="B96" s="342" t="s">
        <v>57</v>
      </c>
      <c r="C96" s="343" t="s">
        <v>155</v>
      </c>
      <c r="D96" s="344"/>
      <c r="E96" s="345"/>
      <c r="F96" s="346">
        <f>5</f>
        <v>5</v>
      </c>
      <c r="G96" s="347" t="s">
        <v>24</v>
      </c>
      <c r="H96" s="348"/>
      <c r="I96" s="360"/>
      <c r="J96" s="349"/>
      <c r="K96" s="362"/>
      <c r="L96" s="362"/>
      <c r="M96" s="350"/>
      <c r="N96" s="375"/>
      <c r="O96" s="352"/>
    </row>
    <row r="97" spans="1:15" ht="65.099999999999994" customHeight="1" x14ac:dyDescent="0.25">
      <c r="A97" s="372">
        <f>SUBTOTAL(103,$B$6:$B97)</f>
        <v>22</v>
      </c>
      <c r="B97" s="342" t="s">
        <v>57</v>
      </c>
      <c r="C97" s="392" t="s">
        <v>156</v>
      </c>
      <c r="D97" s="396"/>
      <c r="E97" s="354"/>
      <c r="F97" s="355"/>
      <c r="G97" s="397"/>
      <c r="H97" s="348">
        <v>0.19</v>
      </c>
      <c r="I97" s="349" t="s">
        <v>157</v>
      </c>
      <c r="J97" s="349" t="s">
        <v>6</v>
      </c>
      <c r="K97" s="349" t="s">
        <v>24</v>
      </c>
      <c r="L97" s="376" t="s">
        <v>55</v>
      </c>
      <c r="M97" s="357">
        <v>1</v>
      </c>
      <c r="N97" s="375" t="s">
        <v>24</v>
      </c>
      <c r="O97" s="377">
        <v>2</v>
      </c>
    </row>
    <row r="98" spans="1:15" ht="65.099999999999994" customHeight="1" x14ac:dyDescent="0.25">
      <c r="A98" s="372">
        <f>SUBTOTAL(103,$B$6:$B98)</f>
        <v>23</v>
      </c>
      <c r="B98" s="342" t="s">
        <v>57</v>
      </c>
      <c r="C98" s="392" t="s">
        <v>158</v>
      </c>
      <c r="D98" s="396"/>
      <c r="E98" s="354"/>
      <c r="F98" s="355"/>
      <c r="G98" s="397"/>
      <c r="H98" s="348">
        <v>2.4700000000000002</v>
      </c>
      <c r="I98" s="349" t="s">
        <v>71</v>
      </c>
      <c r="J98" s="349" t="s">
        <v>6</v>
      </c>
      <c r="K98" s="376" t="s">
        <v>24</v>
      </c>
      <c r="L98" s="376" t="s">
        <v>25</v>
      </c>
      <c r="M98" s="350">
        <v>1</v>
      </c>
      <c r="N98" s="375" t="s">
        <v>34</v>
      </c>
      <c r="O98" s="352"/>
    </row>
    <row r="99" spans="1:15" ht="56.25" x14ac:dyDescent="0.25">
      <c r="A99" s="372">
        <f>SUBTOTAL(103,$B$6:$B99)</f>
        <v>24</v>
      </c>
      <c r="B99" s="342" t="s">
        <v>57</v>
      </c>
      <c r="C99" s="392" t="s">
        <v>190</v>
      </c>
      <c r="D99" s="396"/>
      <c r="E99" s="354"/>
      <c r="F99" s="355"/>
      <c r="G99" s="397"/>
      <c r="H99" s="348">
        <v>0.65</v>
      </c>
      <c r="I99" s="349" t="s">
        <v>191</v>
      </c>
      <c r="J99" s="349" t="s">
        <v>6</v>
      </c>
      <c r="K99" s="376" t="s">
        <v>24</v>
      </c>
      <c r="L99" s="376" t="s">
        <v>25</v>
      </c>
      <c r="M99" s="350">
        <v>1</v>
      </c>
      <c r="N99" s="398" t="s">
        <v>34</v>
      </c>
      <c r="O99" s="352"/>
    </row>
    <row r="100" spans="1:15" ht="75" x14ac:dyDescent="0.25">
      <c r="A100" s="372">
        <f>SUBTOTAL(103,$B$6:$B100)</f>
        <v>25</v>
      </c>
      <c r="B100" s="342" t="s">
        <v>57</v>
      </c>
      <c r="C100" s="392" t="s">
        <v>187</v>
      </c>
      <c r="D100" s="396"/>
      <c r="E100" s="354"/>
      <c r="F100" s="355"/>
      <c r="G100" s="397"/>
      <c r="H100" s="348">
        <v>1.32</v>
      </c>
      <c r="I100" s="349" t="s">
        <v>308</v>
      </c>
      <c r="J100" s="349" t="s">
        <v>6</v>
      </c>
      <c r="K100" s="376" t="s">
        <v>24</v>
      </c>
      <c r="L100" s="376" t="s">
        <v>25</v>
      </c>
      <c r="M100" s="350">
        <v>1</v>
      </c>
      <c r="N100" s="375" t="s">
        <v>24</v>
      </c>
      <c r="O100" s="352" t="s">
        <v>34</v>
      </c>
    </row>
    <row r="101" spans="1:15" ht="65.099999999999994" customHeight="1" x14ac:dyDescent="0.25">
      <c r="A101" s="372">
        <f>SUBTOTAL(103,$B$6:$B101)</f>
        <v>26</v>
      </c>
      <c r="B101" s="342" t="s">
        <v>57</v>
      </c>
      <c r="C101" s="343" t="s">
        <v>159</v>
      </c>
      <c r="D101" s="344"/>
      <c r="E101" s="345"/>
      <c r="F101" s="373"/>
      <c r="G101" s="374"/>
      <c r="H101" s="348">
        <v>0.73</v>
      </c>
      <c r="I101" s="349" t="s">
        <v>23</v>
      </c>
      <c r="J101" s="349" t="s">
        <v>6</v>
      </c>
      <c r="K101" s="362" t="s">
        <v>24</v>
      </c>
      <c r="L101" s="362" t="s">
        <v>25</v>
      </c>
      <c r="M101" s="361">
        <v>2</v>
      </c>
      <c r="N101" s="375" t="s">
        <v>34</v>
      </c>
      <c r="O101" s="352"/>
    </row>
    <row r="102" spans="1:15" ht="65.099999999999994" customHeight="1" x14ac:dyDescent="0.25">
      <c r="A102" s="372">
        <f>SUBTOTAL(103,$B$6:$B102)</f>
        <v>27</v>
      </c>
      <c r="B102" s="342" t="s">
        <v>57</v>
      </c>
      <c r="C102" s="343" t="s">
        <v>186</v>
      </c>
      <c r="D102" s="344"/>
      <c r="E102" s="345"/>
      <c r="F102" s="373"/>
      <c r="G102" s="374"/>
      <c r="H102" s="348">
        <v>0.52</v>
      </c>
      <c r="I102" s="349" t="s">
        <v>160</v>
      </c>
      <c r="J102" s="349" t="s">
        <v>6</v>
      </c>
      <c r="K102" s="362" t="s">
        <v>24</v>
      </c>
      <c r="L102" s="362" t="s">
        <v>29</v>
      </c>
      <c r="M102" s="350">
        <v>1</v>
      </c>
      <c r="N102" s="375" t="s">
        <v>24</v>
      </c>
      <c r="O102" s="352">
        <v>2</v>
      </c>
    </row>
    <row r="103" spans="1:15" ht="65.099999999999994" customHeight="1" x14ac:dyDescent="0.25">
      <c r="A103" s="372">
        <f>SUBTOTAL(103,$B$6:$B103)</f>
        <v>28</v>
      </c>
      <c r="B103" s="342" t="s">
        <v>57</v>
      </c>
      <c r="C103" s="392" t="s">
        <v>188</v>
      </c>
      <c r="D103" s="399"/>
      <c r="E103" s="327"/>
      <c r="F103" s="328"/>
      <c r="G103" s="400"/>
      <c r="H103" s="401">
        <v>1.3680000000000001</v>
      </c>
      <c r="I103" s="402" t="s">
        <v>286</v>
      </c>
      <c r="J103" s="402" t="s">
        <v>6</v>
      </c>
      <c r="K103" s="403" t="s">
        <v>24</v>
      </c>
      <c r="L103" s="362" t="s">
        <v>31</v>
      </c>
      <c r="M103" s="395">
        <v>1</v>
      </c>
      <c r="N103" s="341"/>
      <c r="O103" s="404"/>
    </row>
    <row r="104" spans="1:15" ht="50.1" customHeight="1" thickBot="1" x14ac:dyDescent="0.3">
      <c r="A104" s="378">
        <f>SUBTOTAL(103,$B$6:$B104)</f>
        <v>29</v>
      </c>
      <c r="B104" s="330" t="s">
        <v>57</v>
      </c>
      <c r="C104" s="405" t="s">
        <v>188</v>
      </c>
      <c r="D104" s="406"/>
      <c r="E104" s="407"/>
      <c r="F104" s="408"/>
      <c r="G104" s="409"/>
      <c r="H104" s="410">
        <v>0.30425999999999997</v>
      </c>
      <c r="I104" s="411" t="s">
        <v>189</v>
      </c>
      <c r="J104" s="411" t="s">
        <v>6</v>
      </c>
      <c r="K104" s="411" t="s">
        <v>24</v>
      </c>
      <c r="L104" s="412" t="s">
        <v>29</v>
      </c>
      <c r="M104" s="413">
        <v>1</v>
      </c>
      <c r="N104" s="329" t="s">
        <v>24</v>
      </c>
      <c r="O104" s="414">
        <v>2</v>
      </c>
    </row>
    <row r="105" spans="1:15" ht="60" customHeight="1" x14ac:dyDescent="0.25">
      <c r="A105" s="264"/>
      <c r="B105" s="265"/>
      <c r="C105" s="266"/>
      <c r="D105" s="262"/>
      <c r="E105" s="267"/>
      <c r="F105" s="267"/>
      <c r="G105" s="268"/>
      <c r="H105" s="269"/>
      <c r="I105" s="270"/>
    </row>
    <row r="106" spans="1:15" ht="16.5" thickBot="1" x14ac:dyDescent="0.3"/>
    <row r="107" spans="1:15" ht="39.950000000000003" customHeight="1" thickBot="1" x14ac:dyDescent="0.3">
      <c r="A107" s="2"/>
      <c r="B107" s="2"/>
      <c r="C107" s="2"/>
      <c r="D107" s="889" t="s">
        <v>271</v>
      </c>
      <c r="E107" s="890"/>
      <c r="F107" s="890"/>
      <c r="G107" s="890"/>
      <c r="H107" s="890"/>
      <c r="I107" s="891"/>
    </row>
    <row r="108" spans="1:15" ht="35.1" customHeight="1" thickBot="1" x14ac:dyDescent="0.3">
      <c r="D108" s="892" t="s">
        <v>300</v>
      </c>
      <c r="E108" s="893"/>
      <c r="F108" s="892" t="s">
        <v>229</v>
      </c>
      <c r="G108" s="893"/>
      <c r="H108" s="894" t="s">
        <v>231</v>
      </c>
      <c r="I108" s="895"/>
    </row>
    <row r="109" spans="1:15" ht="35.1" customHeight="1" x14ac:dyDescent="0.25">
      <c r="D109" s="902" t="s">
        <v>301</v>
      </c>
      <c r="E109" s="903"/>
      <c r="F109" s="904">
        <v>13</v>
      </c>
      <c r="G109" s="905"/>
      <c r="H109" s="906">
        <f>H29+H32+H33+H34+H35+H36+H37++H39+H40+H41+H42+H43+H44</f>
        <v>10.105079999999999</v>
      </c>
      <c r="I109" s="907"/>
    </row>
    <row r="110" spans="1:15" ht="35.1" customHeight="1" thickBot="1" x14ac:dyDescent="0.3">
      <c r="D110" s="908" t="s">
        <v>302</v>
      </c>
      <c r="E110" s="909"/>
      <c r="F110" s="910">
        <v>10</v>
      </c>
      <c r="G110" s="911"/>
      <c r="H110" s="912">
        <f>H94+H95+H97+H98+H99+H100+H101+H102+H103+H104</f>
        <v>7.9642600000000003</v>
      </c>
      <c r="I110" s="913"/>
    </row>
    <row r="111" spans="1:15" ht="35.1" customHeight="1" thickBot="1" x14ac:dyDescent="0.3">
      <c r="D111" s="896" t="s">
        <v>182</v>
      </c>
      <c r="E111" s="897"/>
      <c r="F111" s="898">
        <f>F109+F110</f>
        <v>23</v>
      </c>
      <c r="G111" s="899"/>
      <c r="H111" s="900">
        <f>H109+H110</f>
        <v>18.06934</v>
      </c>
      <c r="I111" s="901"/>
    </row>
  </sheetData>
  <autoFilter ref="A4:O90">
    <filterColumn colId="1">
      <filters>
        <filter val="FM"/>
      </filters>
    </filterColumn>
  </autoFilter>
  <mergeCells count="37">
    <mergeCell ref="D111:E111"/>
    <mergeCell ref="F111:G111"/>
    <mergeCell ref="H111:I111"/>
    <mergeCell ref="D109:E109"/>
    <mergeCell ref="F109:G109"/>
    <mergeCell ref="H109:I109"/>
    <mergeCell ref="D110:E110"/>
    <mergeCell ref="F110:G110"/>
    <mergeCell ref="H110:I110"/>
    <mergeCell ref="A91:O91"/>
    <mergeCell ref="A28:O28"/>
    <mergeCell ref="D107:I107"/>
    <mergeCell ref="D108:E108"/>
    <mergeCell ref="F108:G108"/>
    <mergeCell ref="H108:I108"/>
    <mergeCell ref="A4:A5"/>
    <mergeCell ref="B4:B5"/>
    <mergeCell ref="C4:C5"/>
    <mergeCell ref="D4:D5"/>
    <mergeCell ref="E4:E5"/>
    <mergeCell ref="A1:O1"/>
    <mergeCell ref="A2:O2"/>
    <mergeCell ref="A3:C3"/>
    <mergeCell ref="E3:G3"/>
    <mergeCell ref="H3:O3"/>
    <mergeCell ref="L4:L5"/>
    <mergeCell ref="M4:M5"/>
    <mergeCell ref="N4:N5"/>
    <mergeCell ref="O4:O5"/>
    <mergeCell ref="B65:B66"/>
    <mergeCell ref="C65:C66"/>
    <mergeCell ref="F4:F5"/>
    <mergeCell ref="G4:G5"/>
    <mergeCell ref="H4:H5"/>
    <mergeCell ref="I4:I5"/>
    <mergeCell ref="J4:J5"/>
    <mergeCell ref="K4:K5"/>
  </mergeCells>
  <conditionalFormatting sqref="L6 L8:L25 D8:J18 D6:J6 D7:H7">
    <cfRule type="notContainsBlanks" priority="5">
      <formula>LEN(TRIM(D6))&gt;0</formula>
    </cfRule>
  </conditionalFormatting>
  <conditionalFormatting sqref="I22">
    <cfRule type="notContainsBlanks" priority="4">
      <formula>LEN(TRIM(I22))&gt;0</formula>
    </cfRule>
  </conditionalFormatting>
  <conditionalFormatting sqref="C6">
    <cfRule type="cellIs" dxfId="1" priority="3" operator="equal">
      <formula>0</formula>
    </cfRule>
  </conditionalFormatting>
  <conditionalFormatting sqref="H92:J94 H96:J96 H98:J104">
    <cfRule type="notContainsBlanks" priority="2">
      <formula>LEN(TRIM(H92))&gt;0</formula>
    </cfRule>
  </conditionalFormatting>
  <conditionalFormatting sqref="H105:I105">
    <cfRule type="notContainsBlanks" priority="1">
      <formula>LEN(TRIM(H105))&gt;0</formula>
    </cfRule>
  </conditionalFormatting>
  <pageMargins left="0.23622047244094491" right="0.23622047244094491" top="0.59055118110236227" bottom="0.47244094488188981" header="0.31496062992125984" footer="0.31496062992125984"/>
  <pageSetup paperSize="9" scale="65" fitToHeight="0" orientation="landscape" r:id="rId1"/>
  <headerFooter>
    <oddFooter>&amp;RPagina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filterMode="1">
    <pageSetUpPr fitToPage="1"/>
  </sheetPr>
  <dimension ref="A1:O113"/>
  <sheetViews>
    <sheetView zoomScaleNormal="100" workbookViewId="0">
      <pane ySplit="5" topLeftCell="A68" activePane="bottomLeft" state="frozen"/>
      <selection activeCell="D106" sqref="D106:E106"/>
      <selection pane="bottomLeft" activeCell="D106" sqref="D106:E106"/>
    </sheetView>
  </sheetViews>
  <sheetFormatPr defaultColWidth="9.140625" defaultRowHeight="15.75" x14ac:dyDescent="0.25"/>
  <cols>
    <col min="1" max="1" width="5.5703125" style="32" customWidth="1"/>
    <col min="2" max="2" width="6.7109375" style="33" customWidth="1"/>
    <col min="3" max="3" width="40.7109375" style="34" customWidth="1"/>
    <col min="4" max="4" width="20.7109375" style="35" customWidth="1"/>
    <col min="5" max="6" width="9.7109375" style="204" customWidth="1"/>
    <col min="7" max="7" width="10.7109375" style="36" bestFit="1" customWidth="1"/>
    <col min="8" max="8" width="9.42578125" style="208" customWidth="1"/>
    <col min="9" max="9" width="21.85546875" style="38" customWidth="1"/>
    <col min="10" max="10" width="12.5703125" style="38" customWidth="1"/>
    <col min="11" max="11" width="11.5703125" style="31" customWidth="1"/>
    <col min="12" max="12" width="12.42578125" style="31" customWidth="1"/>
    <col min="13" max="13" width="18.7109375" style="44" customWidth="1"/>
    <col min="14" max="14" width="9.7109375" style="188" bestFit="1" customWidth="1"/>
    <col min="15" max="15" width="10.28515625" style="44" customWidth="1"/>
    <col min="16" max="16" width="9.140625" style="2"/>
    <col min="17" max="17" width="0" style="2" hidden="1" customWidth="1"/>
    <col min="18" max="16384" width="9.140625" style="2"/>
  </cols>
  <sheetData>
    <row r="1" spans="1:15" ht="15.75" customHeight="1" thickBot="1" x14ac:dyDescent="0.3">
      <c r="A1" s="867">
        <f ca="1">TODAY()</f>
        <v>43080</v>
      </c>
      <c r="B1" s="868"/>
      <c r="C1" s="868"/>
      <c r="D1" s="868"/>
      <c r="E1" s="868"/>
      <c r="F1" s="868"/>
      <c r="G1" s="868"/>
      <c r="H1" s="868"/>
      <c r="I1" s="868"/>
      <c r="J1" s="868"/>
      <c r="K1" s="868"/>
      <c r="L1" s="868"/>
      <c r="M1" s="868"/>
      <c r="N1" s="868"/>
      <c r="O1" s="869"/>
    </row>
    <row r="2" spans="1:15" ht="36.950000000000003" customHeight="1" thickBot="1" x14ac:dyDescent="0.3">
      <c r="A2" s="870" t="s">
        <v>304</v>
      </c>
      <c r="B2" s="871"/>
      <c r="C2" s="871"/>
      <c r="D2" s="871"/>
      <c r="E2" s="871"/>
      <c r="F2" s="871"/>
      <c r="G2" s="871"/>
      <c r="H2" s="871"/>
      <c r="I2" s="871"/>
      <c r="J2" s="871"/>
      <c r="K2" s="871"/>
      <c r="L2" s="871"/>
      <c r="M2" s="871"/>
      <c r="N2" s="871"/>
      <c r="O2" s="872"/>
    </row>
    <row r="3" spans="1:15" ht="19.5" customHeight="1" thickBot="1" x14ac:dyDescent="0.3">
      <c r="A3" s="873" t="s">
        <v>0</v>
      </c>
      <c r="B3" s="874"/>
      <c r="C3" s="875"/>
      <c r="D3" s="200" t="s">
        <v>1</v>
      </c>
      <c r="E3" s="876" t="s">
        <v>2</v>
      </c>
      <c r="F3" s="877"/>
      <c r="G3" s="878"/>
      <c r="H3" s="879" t="s">
        <v>3</v>
      </c>
      <c r="I3" s="880"/>
      <c r="J3" s="880"/>
      <c r="K3" s="880"/>
      <c r="L3" s="880"/>
      <c r="M3" s="880"/>
      <c r="N3" s="880"/>
      <c r="O3" s="881"/>
    </row>
    <row r="4" spans="1:15" ht="46.5" customHeight="1" thickBot="1" x14ac:dyDescent="0.3">
      <c r="A4" s="882" t="s">
        <v>4</v>
      </c>
      <c r="B4" s="883" t="s">
        <v>5</v>
      </c>
      <c r="C4" s="884" t="s">
        <v>6</v>
      </c>
      <c r="D4" s="885" t="s">
        <v>226</v>
      </c>
      <c r="E4" s="865" t="s">
        <v>9</v>
      </c>
      <c r="F4" s="863" t="s">
        <v>230</v>
      </c>
      <c r="G4" s="857" t="s">
        <v>11</v>
      </c>
      <c r="H4" s="865" t="s">
        <v>13</v>
      </c>
      <c r="I4" s="851" t="s">
        <v>14</v>
      </c>
      <c r="J4" s="851" t="s">
        <v>15</v>
      </c>
      <c r="K4" s="851" t="s">
        <v>16</v>
      </c>
      <c r="L4" s="851" t="s">
        <v>17</v>
      </c>
      <c r="M4" s="853" t="s">
        <v>216</v>
      </c>
      <c r="N4" s="855" t="s">
        <v>221</v>
      </c>
      <c r="O4" s="857" t="s">
        <v>194</v>
      </c>
    </row>
    <row r="5" spans="1:15" ht="30.75" hidden="1" customHeight="1" thickBot="1" x14ac:dyDescent="0.3">
      <c r="A5" s="882"/>
      <c r="B5" s="883"/>
      <c r="C5" s="884"/>
      <c r="D5" s="885"/>
      <c r="E5" s="866"/>
      <c r="F5" s="864"/>
      <c r="G5" s="858"/>
      <c r="H5" s="866"/>
      <c r="I5" s="852"/>
      <c r="J5" s="852"/>
      <c r="K5" s="852"/>
      <c r="L5" s="852"/>
      <c r="M5" s="854"/>
      <c r="N5" s="856"/>
      <c r="O5" s="858"/>
    </row>
    <row r="6" spans="1:15" ht="50.1" hidden="1" customHeight="1" x14ac:dyDescent="0.25">
      <c r="A6" s="212">
        <f>SUBTOTAL(103,$B$6:$B6)</f>
        <v>0</v>
      </c>
      <c r="B6" s="3" t="s">
        <v>21</v>
      </c>
      <c r="C6" s="4" t="s">
        <v>22</v>
      </c>
      <c r="D6" s="213"/>
      <c r="E6" s="214"/>
      <c r="F6" s="215"/>
      <c r="G6" s="199"/>
      <c r="H6" s="216">
        <v>1.0669999999999999</v>
      </c>
      <c r="I6" s="217" t="s">
        <v>23</v>
      </c>
      <c r="J6" s="218" t="s">
        <v>6</v>
      </c>
      <c r="K6" s="218" t="s">
        <v>24</v>
      </c>
      <c r="L6" s="218" t="s">
        <v>25</v>
      </c>
      <c r="M6" s="219" t="s">
        <v>209</v>
      </c>
      <c r="N6" s="184" t="s">
        <v>24</v>
      </c>
      <c r="O6" s="190">
        <v>2</v>
      </c>
    </row>
    <row r="7" spans="1:15" ht="47.25" hidden="1" x14ac:dyDescent="0.25">
      <c r="A7" s="22">
        <f>SUBTOTAL(103,$B$6:$B7)</f>
        <v>0</v>
      </c>
      <c r="B7" s="8" t="s">
        <v>21</v>
      </c>
      <c r="C7" s="9" t="s">
        <v>26</v>
      </c>
      <c r="D7" s="195"/>
      <c r="E7" s="210">
        <v>0.96</v>
      </c>
      <c r="F7" s="201"/>
      <c r="G7" s="10"/>
      <c r="H7" s="205">
        <v>0.9</v>
      </c>
      <c r="I7" s="182" t="s">
        <v>258</v>
      </c>
      <c r="J7" s="182" t="s">
        <v>6</v>
      </c>
      <c r="K7" s="182" t="s">
        <v>24</v>
      </c>
      <c r="L7" s="182" t="s">
        <v>29</v>
      </c>
      <c r="M7" s="100">
        <v>1</v>
      </c>
      <c r="N7" s="191" t="s">
        <v>24</v>
      </c>
      <c r="O7" s="192" t="s">
        <v>34</v>
      </c>
    </row>
    <row r="8" spans="1:15" ht="50.1" hidden="1" customHeight="1" x14ac:dyDescent="0.25">
      <c r="A8" s="22">
        <f>SUBTOTAL(103,$B$6:$B8)</f>
        <v>0</v>
      </c>
      <c r="B8" s="8" t="s">
        <v>27</v>
      </c>
      <c r="C8" s="124" t="s">
        <v>223</v>
      </c>
      <c r="D8" s="195" t="s">
        <v>28</v>
      </c>
      <c r="E8" s="210"/>
      <c r="F8" s="202">
        <f>2.1</f>
        <v>2.1</v>
      </c>
      <c r="G8" s="10" t="s">
        <v>24</v>
      </c>
      <c r="H8" s="206">
        <v>1.9039999999999999</v>
      </c>
      <c r="I8" s="176" t="s">
        <v>23</v>
      </c>
      <c r="J8" s="176" t="s">
        <v>6</v>
      </c>
      <c r="K8" s="176" t="s">
        <v>24</v>
      </c>
      <c r="L8" s="176" t="s">
        <v>29</v>
      </c>
      <c r="M8" s="177">
        <v>1</v>
      </c>
      <c r="N8" s="185" t="s">
        <v>24</v>
      </c>
      <c r="O8" s="43" t="s">
        <v>34</v>
      </c>
    </row>
    <row r="9" spans="1:15" ht="50.1" hidden="1" customHeight="1" x14ac:dyDescent="0.25">
      <c r="A9" s="22">
        <f>SUBTOTAL(103,$B$6:$B9)</f>
        <v>0</v>
      </c>
      <c r="B9" s="8" t="s">
        <v>27</v>
      </c>
      <c r="C9" s="9" t="s">
        <v>30</v>
      </c>
      <c r="D9" s="195"/>
      <c r="E9" s="210"/>
      <c r="F9" s="201"/>
      <c r="G9" s="10"/>
      <c r="H9" s="206">
        <v>1.3</v>
      </c>
      <c r="I9" s="176" t="s">
        <v>23</v>
      </c>
      <c r="J9" s="176" t="s">
        <v>6</v>
      </c>
      <c r="K9" s="176" t="s">
        <v>24</v>
      </c>
      <c r="L9" s="176" t="s">
        <v>31</v>
      </c>
      <c r="M9" s="177">
        <v>1</v>
      </c>
      <c r="N9" s="185" t="s">
        <v>24</v>
      </c>
      <c r="O9" s="43" t="s">
        <v>34</v>
      </c>
    </row>
    <row r="10" spans="1:15" ht="50.1" hidden="1" customHeight="1" x14ac:dyDescent="0.25">
      <c r="A10" s="22">
        <f>SUBTOTAL(103,$B$6:$B10)</f>
        <v>0</v>
      </c>
      <c r="B10" s="8" t="s">
        <v>27</v>
      </c>
      <c r="C10" s="9" t="s">
        <v>35</v>
      </c>
      <c r="D10" s="195"/>
      <c r="E10" s="210"/>
      <c r="F10" s="201">
        <v>5.15</v>
      </c>
      <c r="G10" s="10" t="s">
        <v>24</v>
      </c>
      <c r="H10" s="206"/>
      <c r="I10" s="176"/>
      <c r="J10" s="176"/>
      <c r="K10" s="176"/>
      <c r="L10" s="176"/>
      <c r="M10" s="177"/>
      <c r="N10" s="185"/>
      <c r="O10" s="43"/>
    </row>
    <row r="11" spans="1:15" ht="50.1" hidden="1" customHeight="1" x14ac:dyDescent="0.25">
      <c r="A11" s="22">
        <f>SUBTOTAL(103,$B$6:$B11)</f>
        <v>0</v>
      </c>
      <c r="B11" s="8" t="s">
        <v>27</v>
      </c>
      <c r="C11" s="9" t="s">
        <v>36</v>
      </c>
      <c r="D11" s="195"/>
      <c r="E11" s="210"/>
      <c r="F11" s="201">
        <v>6.81</v>
      </c>
      <c r="G11" s="10" t="s">
        <v>24</v>
      </c>
      <c r="H11" s="206"/>
      <c r="I11" s="176"/>
      <c r="J11" s="176"/>
      <c r="K11" s="176"/>
      <c r="L11" s="176"/>
      <c r="M11" s="177"/>
      <c r="N11" s="185"/>
      <c r="O11" s="43"/>
    </row>
    <row r="12" spans="1:15" ht="50.1" hidden="1" customHeight="1" x14ac:dyDescent="0.25">
      <c r="A12" s="22">
        <f>SUBTOTAL(103,$B$6:$B12)</f>
        <v>0</v>
      </c>
      <c r="B12" s="8" t="s">
        <v>27</v>
      </c>
      <c r="C12" s="9" t="s">
        <v>37</v>
      </c>
      <c r="D12" s="195"/>
      <c r="E12" s="210"/>
      <c r="F12" s="201">
        <v>1.43</v>
      </c>
      <c r="G12" s="10" t="s">
        <v>24</v>
      </c>
      <c r="H12" s="206"/>
      <c r="I12" s="12"/>
      <c r="J12" s="176"/>
      <c r="K12" s="176"/>
      <c r="L12" s="176"/>
      <c r="M12" s="177"/>
      <c r="N12" s="185"/>
      <c r="O12" s="43"/>
    </row>
    <row r="13" spans="1:15" ht="50.1" hidden="1" customHeight="1" x14ac:dyDescent="0.25">
      <c r="A13" s="22">
        <f>SUBTOTAL(103,$B$6:$B13)</f>
        <v>0</v>
      </c>
      <c r="B13" s="8" t="s">
        <v>27</v>
      </c>
      <c r="C13" s="9" t="s">
        <v>38</v>
      </c>
      <c r="D13" s="195"/>
      <c r="E13" s="210"/>
      <c r="F13" s="201">
        <f>2.1</f>
        <v>2.1</v>
      </c>
      <c r="G13" s="10" t="s">
        <v>24</v>
      </c>
      <c r="H13" s="206"/>
      <c r="I13" s="176"/>
      <c r="J13" s="176"/>
      <c r="K13" s="176"/>
      <c r="L13" s="176"/>
      <c r="M13" s="177"/>
      <c r="N13" s="185"/>
      <c r="O13" s="43"/>
    </row>
    <row r="14" spans="1:15" ht="50.1" hidden="1" customHeight="1" x14ac:dyDescent="0.25">
      <c r="A14" s="22">
        <f>SUBTOTAL(103,$B$6:$B14)</f>
        <v>0</v>
      </c>
      <c r="B14" s="8" t="s">
        <v>27</v>
      </c>
      <c r="C14" s="9" t="s">
        <v>39</v>
      </c>
      <c r="D14" s="195"/>
      <c r="E14" s="210"/>
      <c r="F14" s="201"/>
      <c r="G14" s="10"/>
      <c r="H14" s="206">
        <v>0.77814799999999995</v>
      </c>
      <c r="I14" s="176" t="s">
        <v>23</v>
      </c>
      <c r="J14" s="176" t="s">
        <v>6</v>
      </c>
      <c r="K14" s="176" t="s">
        <v>24</v>
      </c>
      <c r="L14" s="176" t="s">
        <v>31</v>
      </c>
      <c r="M14" s="177">
        <v>1</v>
      </c>
      <c r="N14" s="185" t="s">
        <v>34</v>
      </c>
      <c r="O14" s="43"/>
    </row>
    <row r="15" spans="1:15" ht="50.1" hidden="1" customHeight="1" x14ac:dyDescent="0.25">
      <c r="A15" s="22">
        <f>SUBTOTAL(103,$B$6:$B15)</f>
        <v>0</v>
      </c>
      <c r="B15" s="8" t="s">
        <v>27</v>
      </c>
      <c r="C15" s="9" t="s">
        <v>40</v>
      </c>
      <c r="D15" s="195"/>
      <c r="E15" s="210"/>
      <c r="F15" s="201"/>
      <c r="G15" s="10"/>
      <c r="H15" s="206">
        <v>1.28</v>
      </c>
      <c r="I15" s="176" t="s">
        <v>23</v>
      </c>
      <c r="J15" s="176" t="s">
        <v>6</v>
      </c>
      <c r="K15" s="176" t="s">
        <v>24</v>
      </c>
      <c r="L15" s="176" t="s">
        <v>31</v>
      </c>
      <c r="M15" s="177">
        <v>1</v>
      </c>
      <c r="N15" s="185" t="s">
        <v>34</v>
      </c>
      <c r="O15" s="43"/>
    </row>
    <row r="16" spans="1:15" ht="50.1" hidden="1" customHeight="1" x14ac:dyDescent="0.25">
      <c r="A16" s="22">
        <f>SUBTOTAL(103,$B$6:$B16)</f>
        <v>0</v>
      </c>
      <c r="B16" s="8" t="s">
        <v>27</v>
      </c>
      <c r="C16" s="9" t="s">
        <v>41</v>
      </c>
      <c r="D16" s="195"/>
      <c r="E16" s="210"/>
      <c r="F16" s="201"/>
      <c r="G16" s="10"/>
      <c r="H16" s="206">
        <v>0.435</v>
      </c>
      <c r="I16" s="176" t="s">
        <v>23</v>
      </c>
      <c r="J16" s="176" t="s">
        <v>6</v>
      </c>
      <c r="K16" s="176" t="s">
        <v>24</v>
      </c>
      <c r="L16" s="176" t="s">
        <v>25</v>
      </c>
      <c r="M16" s="177">
        <v>1</v>
      </c>
      <c r="N16" s="185" t="s">
        <v>24</v>
      </c>
      <c r="O16" s="43" t="s">
        <v>34</v>
      </c>
    </row>
    <row r="17" spans="1:15" ht="50.1" hidden="1" customHeight="1" x14ac:dyDescent="0.25">
      <c r="A17" s="22">
        <f>SUBTOTAL(103,$B$6:$B17)</f>
        <v>0</v>
      </c>
      <c r="B17" s="8" t="s">
        <v>27</v>
      </c>
      <c r="C17" s="9" t="s">
        <v>42</v>
      </c>
      <c r="D17" s="195"/>
      <c r="E17" s="210"/>
      <c r="F17" s="201">
        <f>1.2+1.5</f>
        <v>2.7</v>
      </c>
      <c r="G17" s="10" t="s">
        <v>24</v>
      </c>
      <c r="H17" s="206"/>
      <c r="I17" s="176"/>
      <c r="J17" s="176"/>
      <c r="K17" s="176"/>
      <c r="L17" s="176"/>
      <c r="M17" s="177"/>
      <c r="N17" s="185"/>
      <c r="O17" s="43"/>
    </row>
    <row r="18" spans="1:15" ht="50.1" hidden="1" customHeight="1" x14ac:dyDescent="0.25">
      <c r="A18" s="22">
        <f>SUBTOTAL(103,$B$6:$B18)</f>
        <v>0</v>
      </c>
      <c r="B18" s="8" t="s">
        <v>27</v>
      </c>
      <c r="C18" s="9" t="s">
        <v>43</v>
      </c>
      <c r="D18" s="195"/>
      <c r="E18" s="210"/>
      <c r="F18" s="201">
        <v>1.23</v>
      </c>
      <c r="G18" s="10" t="s">
        <v>24</v>
      </c>
      <c r="H18" s="206"/>
      <c r="I18" s="176"/>
      <c r="J18" s="176"/>
      <c r="K18" s="176"/>
      <c r="L18" s="176"/>
      <c r="M18" s="177"/>
      <c r="N18" s="185"/>
      <c r="O18" s="43"/>
    </row>
    <row r="19" spans="1:15" ht="50.1" hidden="1" customHeight="1" x14ac:dyDescent="0.25">
      <c r="A19" s="22">
        <f>SUBTOTAL(103,$B$6:$B19)</f>
        <v>0</v>
      </c>
      <c r="B19" s="8" t="s">
        <v>27</v>
      </c>
      <c r="C19" s="9" t="s">
        <v>44</v>
      </c>
      <c r="D19" s="195"/>
      <c r="E19" s="210"/>
      <c r="F19" s="201"/>
      <c r="G19" s="10"/>
      <c r="H19" s="206">
        <v>0.75</v>
      </c>
      <c r="I19" s="176" t="s">
        <v>259</v>
      </c>
      <c r="J19" s="176" t="s">
        <v>6</v>
      </c>
      <c r="K19" s="176" t="s">
        <v>24</v>
      </c>
      <c r="L19" s="176" t="s">
        <v>29</v>
      </c>
      <c r="M19" s="177">
        <v>1</v>
      </c>
      <c r="N19" s="185" t="s">
        <v>34</v>
      </c>
      <c r="O19" s="43"/>
    </row>
    <row r="20" spans="1:15" ht="50.1" hidden="1" customHeight="1" x14ac:dyDescent="0.25">
      <c r="A20" s="22">
        <f>SUBTOTAL(103,$B$6:$B20)</f>
        <v>0</v>
      </c>
      <c r="B20" s="8" t="s">
        <v>27</v>
      </c>
      <c r="C20" s="9" t="s">
        <v>45</v>
      </c>
      <c r="D20" s="195"/>
      <c r="E20" s="210"/>
      <c r="F20" s="201">
        <v>0.75</v>
      </c>
      <c r="G20" s="10" t="s">
        <v>24</v>
      </c>
      <c r="H20" s="206"/>
      <c r="I20" s="176"/>
      <c r="J20" s="176"/>
      <c r="K20" s="176"/>
      <c r="L20" s="176"/>
      <c r="M20" s="177"/>
      <c r="N20" s="185"/>
      <c r="O20" s="43"/>
    </row>
    <row r="21" spans="1:15" ht="50.1" hidden="1" customHeight="1" x14ac:dyDescent="0.25">
      <c r="A21" s="22">
        <f>SUBTOTAL(103,$B$6:$B21)</f>
        <v>0</v>
      </c>
      <c r="B21" s="8" t="s">
        <v>27</v>
      </c>
      <c r="C21" s="9" t="s">
        <v>46</v>
      </c>
      <c r="D21" s="195"/>
      <c r="E21" s="210"/>
      <c r="F21" s="201"/>
      <c r="G21" s="10"/>
      <c r="H21" s="206">
        <v>0.49625200000000003</v>
      </c>
      <c r="I21" s="176" t="s">
        <v>23</v>
      </c>
      <c r="J21" s="176" t="s">
        <v>6</v>
      </c>
      <c r="K21" s="176" t="s">
        <v>24</v>
      </c>
      <c r="L21" s="176" t="s">
        <v>25</v>
      </c>
      <c r="M21" s="177">
        <v>1</v>
      </c>
      <c r="N21" s="185" t="s">
        <v>24</v>
      </c>
      <c r="O21" s="43" t="s">
        <v>34</v>
      </c>
    </row>
    <row r="22" spans="1:15" ht="50.1" hidden="1" customHeight="1" x14ac:dyDescent="0.25">
      <c r="A22" s="22">
        <f>SUBTOTAL(103,$B$6:$B22)</f>
        <v>0</v>
      </c>
      <c r="B22" s="8" t="s">
        <v>27</v>
      </c>
      <c r="C22" s="9" t="s">
        <v>47</v>
      </c>
      <c r="D22" s="223" t="s">
        <v>234</v>
      </c>
      <c r="E22" s="210"/>
      <c r="F22" s="201"/>
      <c r="G22" s="10"/>
      <c r="H22" s="206"/>
      <c r="I22" s="12"/>
      <c r="J22" s="176"/>
      <c r="K22" s="176"/>
      <c r="L22" s="176"/>
      <c r="M22" s="177"/>
      <c r="N22" s="185"/>
      <c r="O22" s="43"/>
    </row>
    <row r="23" spans="1:15" ht="50.1" hidden="1" customHeight="1" x14ac:dyDescent="0.25">
      <c r="A23" s="22">
        <f>SUBTOTAL(103,$B$6:$B23)</f>
        <v>0</v>
      </c>
      <c r="B23" s="8" t="s">
        <v>27</v>
      </c>
      <c r="C23" s="9" t="s">
        <v>48</v>
      </c>
      <c r="D23" s="195"/>
      <c r="E23" s="210"/>
      <c r="F23" s="201">
        <v>0.8</v>
      </c>
      <c r="G23" s="10" t="s">
        <v>24</v>
      </c>
      <c r="H23" s="206"/>
      <c r="I23" s="176"/>
      <c r="J23" s="176"/>
      <c r="K23" s="176"/>
      <c r="L23" s="176"/>
      <c r="M23" s="177"/>
      <c r="N23" s="185"/>
      <c r="O23" s="43"/>
    </row>
    <row r="24" spans="1:15" ht="50.1" hidden="1" customHeight="1" x14ac:dyDescent="0.25">
      <c r="A24" s="22">
        <f>SUBTOTAL(103,$B$6:$B24)</f>
        <v>0</v>
      </c>
      <c r="B24" s="8" t="s">
        <v>27</v>
      </c>
      <c r="C24" s="9" t="s">
        <v>50</v>
      </c>
      <c r="D24" s="195"/>
      <c r="E24" s="210"/>
      <c r="F24" s="201">
        <v>4</v>
      </c>
      <c r="G24" s="10" t="s">
        <v>24</v>
      </c>
      <c r="H24" s="206"/>
      <c r="I24" s="176"/>
      <c r="J24" s="176"/>
      <c r="K24" s="176"/>
      <c r="L24" s="176"/>
      <c r="M24" s="177"/>
      <c r="N24" s="185"/>
      <c r="O24" s="43"/>
    </row>
    <row r="25" spans="1:15" ht="50.1" hidden="1" customHeight="1" x14ac:dyDescent="0.25">
      <c r="A25" s="22">
        <f>SUBTOTAL(103,$B$6:$B25)</f>
        <v>0</v>
      </c>
      <c r="B25" s="8" t="s">
        <v>27</v>
      </c>
      <c r="C25" s="9" t="s">
        <v>51</v>
      </c>
      <c r="D25" s="195"/>
      <c r="E25" s="210"/>
      <c r="F25" s="201"/>
      <c r="G25" s="10"/>
      <c r="H25" s="206">
        <v>5.1999999999999998E-2</v>
      </c>
      <c r="I25" s="176" t="s">
        <v>52</v>
      </c>
      <c r="J25" s="176" t="s">
        <v>6</v>
      </c>
      <c r="K25" s="176" t="s">
        <v>24</v>
      </c>
      <c r="L25" s="176" t="s">
        <v>25</v>
      </c>
      <c r="M25" s="178" t="s">
        <v>206</v>
      </c>
      <c r="N25" s="185" t="s">
        <v>24</v>
      </c>
      <c r="O25" s="43" t="s">
        <v>34</v>
      </c>
    </row>
    <row r="26" spans="1:15" ht="50.1" hidden="1" customHeight="1" x14ac:dyDescent="0.25">
      <c r="A26" s="22">
        <f>SUBTOTAL(103,$B$6:$B26)</f>
        <v>0</v>
      </c>
      <c r="B26" s="8" t="s">
        <v>27</v>
      </c>
      <c r="C26" s="9" t="s">
        <v>53</v>
      </c>
      <c r="D26" s="195"/>
      <c r="E26" s="210"/>
      <c r="F26" s="201"/>
      <c r="G26" s="10"/>
      <c r="H26" s="206">
        <v>5.1167449999999999</v>
      </c>
      <c r="I26" s="12" t="s">
        <v>54</v>
      </c>
      <c r="J26" s="176" t="s">
        <v>6</v>
      </c>
      <c r="K26" s="40" t="s">
        <v>24</v>
      </c>
      <c r="L26" s="40" t="s">
        <v>55</v>
      </c>
      <c r="M26" s="177">
        <v>1</v>
      </c>
      <c r="N26" s="185"/>
      <c r="O26" s="43"/>
    </row>
    <row r="27" spans="1:15" ht="50.1" hidden="1" customHeight="1" x14ac:dyDescent="0.25">
      <c r="A27" s="22">
        <f>SUBTOTAL(103,$B$6:$B27)</f>
        <v>0</v>
      </c>
      <c r="B27" s="8" t="s">
        <v>27</v>
      </c>
      <c r="C27" s="9" t="s">
        <v>56</v>
      </c>
      <c r="D27" s="195"/>
      <c r="E27" s="210"/>
      <c r="F27" s="201">
        <f>3.8</f>
        <v>3.8</v>
      </c>
      <c r="G27" s="10" t="s">
        <v>24</v>
      </c>
      <c r="H27" s="206"/>
      <c r="I27" s="176"/>
      <c r="J27" s="176"/>
      <c r="K27" s="40"/>
      <c r="L27" s="40"/>
      <c r="M27" s="177"/>
      <c r="N27" s="185"/>
      <c r="O27" s="43"/>
    </row>
    <row r="28" spans="1:15" ht="50.1" hidden="1" customHeight="1" x14ac:dyDescent="0.25">
      <c r="A28" s="22">
        <f>SUBTOTAL(103,$B$6:$B28)</f>
        <v>0</v>
      </c>
      <c r="B28" s="8" t="s">
        <v>57</v>
      </c>
      <c r="C28" s="9" t="s">
        <v>58</v>
      </c>
      <c r="D28" s="196"/>
      <c r="E28" s="211"/>
      <c r="F28" s="202"/>
      <c r="G28" s="18"/>
      <c r="H28" s="206">
        <v>1.2589999999999999</v>
      </c>
      <c r="I28" s="176" t="s">
        <v>59</v>
      </c>
      <c r="J28" s="176" t="s">
        <v>6</v>
      </c>
      <c r="K28" s="41" t="s">
        <v>24</v>
      </c>
      <c r="L28" s="41" t="s">
        <v>55</v>
      </c>
      <c r="M28" s="177">
        <v>1</v>
      </c>
      <c r="N28" s="185" t="s">
        <v>24</v>
      </c>
      <c r="O28" s="43">
        <v>2</v>
      </c>
    </row>
    <row r="29" spans="1:15" ht="50.1" hidden="1" customHeight="1" x14ac:dyDescent="0.25">
      <c r="A29" s="22">
        <f>SUBTOTAL(103,$B$6:$B29)</f>
        <v>0</v>
      </c>
      <c r="B29" s="8" t="s">
        <v>57</v>
      </c>
      <c r="C29" s="9" t="s">
        <v>60</v>
      </c>
      <c r="D29" s="195"/>
      <c r="E29" s="210"/>
      <c r="F29" s="201"/>
      <c r="G29" s="10"/>
      <c r="H29" s="206"/>
      <c r="I29" s="176"/>
      <c r="J29" s="176"/>
      <c r="K29" s="40"/>
      <c r="L29" s="40"/>
      <c r="M29" s="177"/>
      <c r="N29" s="185"/>
      <c r="O29" s="43"/>
    </row>
    <row r="30" spans="1:15" ht="50.1" hidden="1" customHeight="1" x14ac:dyDescent="0.25">
      <c r="A30" s="22">
        <f>SUBTOTAL(103,$B$6:$B30)</f>
        <v>0</v>
      </c>
      <c r="B30" s="8" t="s">
        <v>57</v>
      </c>
      <c r="C30" s="9" t="s">
        <v>61</v>
      </c>
      <c r="D30" s="195"/>
      <c r="E30" s="210"/>
      <c r="F30" s="201">
        <v>0.95</v>
      </c>
      <c r="G30" s="10" t="s">
        <v>24</v>
      </c>
      <c r="H30" s="206"/>
      <c r="I30" s="12"/>
      <c r="J30" s="176"/>
      <c r="K30" s="40"/>
      <c r="L30" s="40"/>
      <c r="M30" s="177"/>
      <c r="N30" s="185"/>
      <c r="O30" s="43"/>
    </row>
    <row r="31" spans="1:15" ht="50.1" hidden="1" customHeight="1" x14ac:dyDescent="0.25">
      <c r="A31" s="22">
        <f>SUBTOTAL(103,$B$6:$B31)</f>
        <v>0</v>
      </c>
      <c r="B31" s="8" t="s">
        <v>57</v>
      </c>
      <c r="C31" s="9" t="s">
        <v>62</v>
      </c>
      <c r="D31" s="195"/>
      <c r="E31" s="210">
        <v>2.1</v>
      </c>
      <c r="F31" s="202">
        <f>2.6</f>
        <v>2.6</v>
      </c>
      <c r="G31" s="10" t="s">
        <v>24</v>
      </c>
      <c r="H31" s="206"/>
      <c r="I31" s="12"/>
      <c r="J31" s="176"/>
      <c r="K31" s="40"/>
      <c r="L31" s="40"/>
      <c r="M31" s="177"/>
      <c r="N31" s="185"/>
      <c r="O31" s="43"/>
    </row>
    <row r="32" spans="1:15" ht="50.1" hidden="1" customHeight="1" x14ac:dyDescent="0.25">
      <c r="A32" s="22">
        <f>SUBTOTAL(103,$B$6:$B32)</f>
        <v>0</v>
      </c>
      <c r="B32" s="8" t="s">
        <v>57</v>
      </c>
      <c r="C32" s="9" t="s">
        <v>63</v>
      </c>
      <c r="D32" s="195"/>
      <c r="E32" s="210"/>
      <c r="F32" s="201"/>
      <c r="G32" s="10"/>
      <c r="H32" s="206">
        <v>0.67642999999999998</v>
      </c>
      <c r="I32" s="176" t="s">
        <v>23</v>
      </c>
      <c r="J32" s="176" t="s">
        <v>6</v>
      </c>
      <c r="K32" s="40" t="s">
        <v>24</v>
      </c>
      <c r="L32" s="40" t="s">
        <v>29</v>
      </c>
      <c r="M32" s="177">
        <v>1</v>
      </c>
      <c r="N32" s="185" t="s">
        <v>24</v>
      </c>
      <c r="O32" s="43" t="s">
        <v>34</v>
      </c>
    </row>
    <row r="33" spans="1:15" ht="50.1" hidden="1" customHeight="1" x14ac:dyDescent="0.25">
      <c r="A33" s="22">
        <f>SUBTOTAL(103,$B$6:$B33)</f>
        <v>0</v>
      </c>
      <c r="B33" s="8" t="s">
        <v>57</v>
      </c>
      <c r="C33" s="9" t="s">
        <v>64</v>
      </c>
      <c r="D33" s="196"/>
      <c r="E33" s="211"/>
      <c r="F33" s="202"/>
      <c r="G33" s="18"/>
      <c r="H33" s="206">
        <v>9.3200000000000005E-2</v>
      </c>
      <c r="I33" s="176" t="s">
        <v>185</v>
      </c>
      <c r="J33" s="176" t="s">
        <v>6</v>
      </c>
      <c r="K33" s="41" t="s">
        <v>24</v>
      </c>
      <c r="L33" s="41" t="s">
        <v>55</v>
      </c>
      <c r="M33" s="177">
        <v>1</v>
      </c>
      <c r="N33" s="185" t="s">
        <v>24</v>
      </c>
      <c r="O33" s="43">
        <v>2</v>
      </c>
    </row>
    <row r="34" spans="1:15" ht="50.1" hidden="1" customHeight="1" x14ac:dyDescent="0.25">
      <c r="A34" s="22">
        <f>SUBTOTAL(103,$B$6:$B34)</f>
        <v>0</v>
      </c>
      <c r="B34" s="8" t="s">
        <v>57</v>
      </c>
      <c r="C34" s="9" t="s">
        <v>68</v>
      </c>
      <c r="D34" s="196"/>
      <c r="E34" s="211"/>
      <c r="F34" s="202"/>
      <c r="G34" s="18"/>
      <c r="H34" s="206">
        <v>0.76700000000000002</v>
      </c>
      <c r="I34" s="176" t="s">
        <v>69</v>
      </c>
      <c r="J34" s="176" t="s">
        <v>6</v>
      </c>
      <c r="K34" s="41" t="s">
        <v>24</v>
      </c>
      <c r="L34" s="41" t="s">
        <v>55</v>
      </c>
      <c r="M34" s="177">
        <v>1</v>
      </c>
      <c r="N34" s="185" t="s">
        <v>24</v>
      </c>
      <c r="O34" s="43">
        <v>2</v>
      </c>
    </row>
    <row r="35" spans="1:15" ht="50.1" hidden="1" customHeight="1" x14ac:dyDescent="0.25">
      <c r="A35" s="22">
        <f>SUBTOTAL(103,$B$6:$B35)</f>
        <v>0</v>
      </c>
      <c r="B35" s="8" t="s">
        <v>57</v>
      </c>
      <c r="C35" s="9" t="s">
        <v>70</v>
      </c>
      <c r="D35" s="195"/>
      <c r="E35" s="210"/>
      <c r="F35" s="201"/>
      <c r="G35" s="10"/>
      <c r="H35" s="206">
        <v>0.57999999999999996</v>
      </c>
      <c r="I35" s="176" t="s">
        <v>71</v>
      </c>
      <c r="J35" s="176" t="s">
        <v>6</v>
      </c>
      <c r="K35" s="40" t="s">
        <v>24</v>
      </c>
      <c r="L35" s="41" t="s">
        <v>31</v>
      </c>
      <c r="M35" s="177">
        <v>1</v>
      </c>
      <c r="N35" s="198" t="s">
        <v>34</v>
      </c>
      <c r="O35" s="43"/>
    </row>
    <row r="36" spans="1:15" ht="50.1" hidden="1" customHeight="1" x14ac:dyDescent="0.25">
      <c r="A36" s="22">
        <f>SUBTOTAL(103,$B$6:$B36)</f>
        <v>0</v>
      </c>
      <c r="B36" s="8" t="s">
        <v>57</v>
      </c>
      <c r="C36" s="13" t="s">
        <v>207</v>
      </c>
      <c r="D36" s="195"/>
      <c r="E36" s="210"/>
      <c r="F36" s="201">
        <v>5.6116299999999999</v>
      </c>
      <c r="G36" s="10" t="s">
        <v>24</v>
      </c>
      <c r="H36" s="206"/>
      <c r="I36" s="176"/>
      <c r="J36" s="176"/>
      <c r="K36" s="40"/>
      <c r="L36" s="40"/>
      <c r="M36" s="177"/>
      <c r="N36" s="185"/>
      <c r="O36" s="43"/>
    </row>
    <row r="37" spans="1:15" ht="50.1" hidden="1" customHeight="1" x14ac:dyDescent="0.25">
      <c r="A37" s="22">
        <f>SUBTOTAL(103,$B$6:$B37)</f>
        <v>0</v>
      </c>
      <c r="B37" s="8" t="s">
        <v>57</v>
      </c>
      <c r="C37" s="9" t="s">
        <v>72</v>
      </c>
      <c r="D37" s="195"/>
      <c r="E37" s="210"/>
      <c r="F37" s="201"/>
      <c r="G37" s="10"/>
      <c r="H37" s="206">
        <v>0.38500000000000001</v>
      </c>
      <c r="I37" s="176" t="s">
        <v>73</v>
      </c>
      <c r="J37" s="176" t="s">
        <v>6</v>
      </c>
      <c r="K37" s="40" t="s">
        <v>24</v>
      </c>
      <c r="L37" s="40" t="s">
        <v>29</v>
      </c>
      <c r="M37" s="177">
        <v>1</v>
      </c>
      <c r="N37" s="198" t="s">
        <v>34</v>
      </c>
      <c r="O37" s="43"/>
    </row>
    <row r="38" spans="1:15" ht="50.1" hidden="1" customHeight="1" x14ac:dyDescent="0.25">
      <c r="A38" s="22">
        <f>SUBTOTAL(103,$B$6:$B38)</f>
        <v>0</v>
      </c>
      <c r="B38" s="8" t="s">
        <v>57</v>
      </c>
      <c r="C38" s="9" t="s">
        <v>74</v>
      </c>
      <c r="D38" s="195"/>
      <c r="E38" s="210"/>
      <c r="F38" s="201"/>
      <c r="G38" s="10"/>
      <c r="H38" s="206">
        <v>0.265376</v>
      </c>
      <c r="I38" s="176" t="s">
        <v>23</v>
      </c>
      <c r="J38" s="176" t="s">
        <v>6</v>
      </c>
      <c r="K38" s="40" t="s">
        <v>24</v>
      </c>
      <c r="L38" s="40" t="s">
        <v>75</v>
      </c>
      <c r="M38" s="177">
        <v>1</v>
      </c>
      <c r="N38" s="185" t="s">
        <v>24</v>
      </c>
      <c r="O38" s="43" t="s">
        <v>34</v>
      </c>
    </row>
    <row r="39" spans="1:15" ht="50.1" hidden="1" customHeight="1" x14ac:dyDescent="0.25">
      <c r="A39" s="22">
        <f>SUBTOTAL(103,$B$6:$B39)</f>
        <v>0</v>
      </c>
      <c r="B39" s="8" t="s">
        <v>57</v>
      </c>
      <c r="C39" s="9" t="s">
        <v>76</v>
      </c>
      <c r="D39" s="196"/>
      <c r="E39" s="211"/>
      <c r="F39" s="202"/>
      <c r="G39" s="18"/>
      <c r="H39" s="206">
        <v>1</v>
      </c>
      <c r="I39" s="176" t="s">
        <v>77</v>
      </c>
      <c r="J39" s="176" t="s">
        <v>6</v>
      </c>
      <c r="K39" s="41" t="s">
        <v>24</v>
      </c>
      <c r="L39" s="41" t="s">
        <v>29</v>
      </c>
      <c r="M39" s="177">
        <v>1</v>
      </c>
      <c r="N39" s="185" t="s">
        <v>24</v>
      </c>
      <c r="O39" s="43">
        <v>2</v>
      </c>
    </row>
    <row r="40" spans="1:15" ht="50.1" hidden="1" customHeight="1" x14ac:dyDescent="0.25">
      <c r="A40" s="22">
        <f>SUBTOTAL(103,$B$6:$B40)</f>
        <v>0</v>
      </c>
      <c r="B40" s="8" t="s">
        <v>57</v>
      </c>
      <c r="C40" s="9" t="s">
        <v>78</v>
      </c>
      <c r="D40" s="195"/>
      <c r="E40" s="210"/>
      <c r="F40" s="201"/>
      <c r="G40" s="10"/>
      <c r="H40" s="206">
        <v>0.67</v>
      </c>
      <c r="I40" s="12" t="s">
        <v>183</v>
      </c>
      <c r="J40" s="176" t="s">
        <v>6</v>
      </c>
      <c r="K40" s="40" t="s">
        <v>24</v>
      </c>
      <c r="L40" s="40" t="s">
        <v>25</v>
      </c>
      <c r="M40" s="177">
        <v>1</v>
      </c>
      <c r="N40" s="185" t="s">
        <v>34</v>
      </c>
      <c r="O40" s="43"/>
    </row>
    <row r="41" spans="1:15" ht="50.1" hidden="1" customHeight="1" x14ac:dyDescent="0.25">
      <c r="A41" s="22">
        <f>SUBTOTAL(103,$B$6:$B41)</f>
        <v>0</v>
      </c>
      <c r="B41" s="8" t="s">
        <v>57</v>
      </c>
      <c r="C41" s="9" t="s">
        <v>79</v>
      </c>
      <c r="D41" s="195"/>
      <c r="E41" s="210"/>
      <c r="F41" s="201"/>
      <c r="G41" s="10"/>
      <c r="H41" s="206">
        <v>0.75522400000000001</v>
      </c>
      <c r="I41" s="176" t="s">
        <v>23</v>
      </c>
      <c r="J41" s="176" t="s">
        <v>6</v>
      </c>
      <c r="K41" s="40" t="s">
        <v>24</v>
      </c>
      <c r="L41" s="40" t="s">
        <v>29</v>
      </c>
      <c r="M41" s="177">
        <v>1</v>
      </c>
      <c r="N41" s="185" t="s">
        <v>24</v>
      </c>
      <c r="O41" s="43" t="s">
        <v>34</v>
      </c>
    </row>
    <row r="42" spans="1:15" ht="60" hidden="1" customHeight="1" thickBot="1" x14ac:dyDescent="0.3">
      <c r="A42" s="921" t="s">
        <v>20</v>
      </c>
      <c r="B42" s="922"/>
      <c r="C42" s="922"/>
      <c r="D42" s="922"/>
      <c r="E42" s="922"/>
      <c r="F42" s="922"/>
      <c r="G42" s="922"/>
      <c r="H42" s="922"/>
      <c r="I42" s="922"/>
      <c r="J42" s="922"/>
      <c r="K42" s="922"/>
      <c r="L42" s="922"/>
      <c r="M42" s="922"/>
      <c r="N42" s="922"/>
      <c r="O42" s="923"/>
    </row>
    <row r="43" spans="1:15" ht="50.1" customHeight="1" x14ac:dyDescent="0.25">
      <c r="A43" s="319">
        <f>SUBTOTAL(103,$B$6:$B43)</f>
        <v>1</v>
      </c>
      <c r="B43" s="320" t="s">
        <v>80</v>
      </c>
      <c r="C43" s="316" t="s">
        <v>81</v>
      </c>
      <c r="D43" s="321"/>
      <c r="E43" s="322"/>
      <c r="F43" s="323">
        <v>1.8</v>
      </c>
      <c r="G43" s="324" t="s">
        <v>24</v>
      </c>
      <c r="H43" s="336"/>
      <c r="I43" s="337"/>
      <c r="J43" s="337"/>
      <c r="K43" s="371"/>
      <c r="L43" s="371"/>
      <c r="M43" s="338"/>
      <c r="N43" s="339"/>
      <c r="O43" s="340"/>
    </row>
    <row r="44" spans="1:15" ht="50.1" customHeight="1" x14ac:dyDescent="0.25">
      <c r="A44" s="341">
        <f>SUBTOTAL(103,$B$6:$B44)</f>
        <v>2</v>
      </c>
      <c r="B44" s="342" t="s">
        <v>80</v>
      </c>
      <c r="C44" s="343" t="s">
        <v>82</v>
      </c>
      <c r="D44" s="344"/>
      <c r="E44" s="345"/>
      <c r="F44" s="346"/>
      <c r="G44" s="347"/>
      <c r="H44" s="348">
        <v>0.42</v>
      </c>
      <c r="I44" s="349" t="s">
        <v>23</v>
      </c>
      <c r="J44" s="349" t="s">
        <v>6</v>
      </c>
      <c r="K44" s="362" t="s">
        <v>24</v>
      </c>
      <c r="L44" s="362" t="s">
        <v>31</v>
      </c>
      <c r="M44" s="350">
        <v>1</v>
      </c>
      <c r="N44" s="351" t="s">
        <v>24</v>
      </c>
      <c r="O44" s="352" t="s">
        <v>34</v>
      </c>
    </row>
    <row r="45" spans="1:15" ht="50.1" customHeight="1" x14ac:dyDescent="0.25">
      <c r="A45" s="341">
        <f>SUBTOTAL(103,$B$6:$B45)</f>
        <v>3</v>
      </c>
      <c r="B45" s="342" t="s">
        <v>80</v>
      </c>
      <c r="C45" s="343" t="s">
        <v>83</v>
      </c>
      <c r="D45" s="344"/>
      <c r="E45" s="345"/>
      <c r="F45" s="346"/>
      <c r="G45" s="347"/>
      <c r="H45" s="348">
        <v>0.55000000000000004</v>
      </c>
      <c r="I45" s="349" t="s">
        <v>303</v>
      </c>
      <c r="J45" s="349" t="s">
        <v>6</v>
      </c>
      <c r="K45" s="362" t="s">
        <v>24</v>
      </c>
      <c r="L45" s="362" t="s">
        <v>29</v>
      </c>
      <c r="M45" s="350">
        <v>1</v>
      </c>
      <c r="N45" s="351" t="s">
        <v>24</v>
      </c>
      <c r="O45" s="352" t="s">
        <v>34</v>
      </c>
    </row>
    <row r="46" spans="1:15" ht="50.1" customHeight="1" x14ac:dyDescent="0.25">
      <c r="A46" s="341">
        <f>SUBTOTAL(103,$B$6:$B46)</f>
        <v>4</v>
      </c>
      <c r="B46" s="342" t="s">
        <v>80</v>
      </c>
      <c r="C46" s="343" t="s">
        <v>84</v>
      </c>
      <c r="D46" s="344"/>
      <c r="E46" s="345">
        <v>2.2000000000000002</v>
      </c>
      <c r="F46" s="346"/>
      <c r="G46" s="347"/>
      <c r="H46" s="348"/>
      <c r="I46" s="360"/>
      <c r="J46" s="349"/>
      <c r="K46" s="362"/>
      <c r="L46" s="362"/>
      <c r="M46" s="350"/>
      <c r="N46" s="351"/>
      <c r="O46" s="352"/>
    </row>
    <row r="47" spans="1:15" ht="50.1" customHeight="1" x14ac:dyDescent="0.25">
      <c r="A47" s="416">
        <f>SUBTOTAL(103,$B$6:$B47)</f>
        <v>5</v>
      </c>
      <c r="B47" s="390" t="s">
        <v>80</v>
      </c>
      <c r="C47" s="391" t="s">
        <v>85</v>
      </c>
      <c r="D47" s="417"/>
      <c r="E47" s="345">
        <v>6</v>
      </c>
      <c r="F47" s="418"/>
      <c r="G47" s="419"/>
      <c r="H47" s="420">
        <v>0.35</v>
      </c>
      <c r="I47" s="421" t="s">
        <v>287</v>
      </c>
      <c r="J47" s="421" t="s">
        <v>6</v>
      </c>
      <c r="K47" s="422" t="s">
        <v>24</v>
      </c>
      <c r="L47" s="422" t="s">
        <v>29</v>
      </c>
      <c r="M47" s="423">
        <v>2</v>
      </c>
      <c r="N47" s="424" t="s">
        <v>24</v>
      </c>
      <c r="O47" s="425"/>
    </row>
    <row r="48" spans="1:15" ht="50.1" customHeight="1" x14ac:dyDescent="0.25">
      <c r="A48" s="341">
        <f>SUBTOTAL(103,$B$6:$B48)</f>
        <v>6</v>
      </c>
      <c r="B48" s="342" t="s">
        <v>80</v>
      </c>
      <c r="C48" s="343" t="s">
        <v>192</v>
      </c>
      <c r="D48" s="344"/>
      <c r="E48" s="345"/>
      <c r="F48" s="346">
        <v>3.7</v>
      </c>
      <c r="G48" s="347"/>
      <c r="H48" s="348"/>
      <c r="I48" s="349"/>
      <c r="J48" s="349"/>
      <c r="K48" s="362"/>
      <c r="L48" s="362"/>
      <c r="M48" s="350"/>
      <c r="N48" s="351"/>
      <c r="O48" s="352"/>
    </row>
    <row r="49" spans="1:15" ht="50.1" customHeight="1" x14ac:dyDescent="0.25">
      <c r="A49" s="341">
        <f>SUBTOTAL(103,$B$6:$B49)</f>
        <v>7</v>
      </c>
      <c r="B49" s="342" t="s">
        <v>80</v>
      </c>
      <c r="C49" s="343" t="s">
        <v>86</v>
      </c>
      <c r="D49" s="344"/>
      <c r="E49" s="345"/>
      <c r="F49" s="346"/>
      <c r="G49" s="347"/>
      <c r="H49" s="348">
        <v>0.17</v>
      </c>
      <c r="I49" s="349" t="s">
        <v>87</v>
      </c>
      <c r="J49" s="349" t="s">
        <v>6</v>
      </c>
      <c r="K49" s="362" t="s">
        <v>24</v>
      </c>
      <c r="L49" s="362" t="s">
        <v>29</v>
      </c>
      <c r="M49" s="350">
        <v>1</v>
      </c>
      <c r="N49" s="351" t="s">
        <v>34</v>
      </c>
      <c r="O49" s="352"/>
    </row>
    <row r="50" spans="1:15" ht="56.25" x14ac:dyDescent="0.25">
      <c r="A50" s="341">
        <f>SUBTOTAL(103,$B$6:$B50)</f>
        <v>8</v>
      </c>
      <c r="B50" s="342" t="s">
        <v>80</v>
      </c>
      <c r="C50" s="343" t="s">
        <v>88</v>
      </c>
      <c r="D50" s="353"/>
      <c r="E50" s="354"/>
      <c r="F50" s="355"/>
      <c r="G50" s="356"/>
      <c r="H50" s="348">
        <v>3.7</v>
      </c>
      <c r="I50" s="349" t="s">
        <v>184</v>
      </c>
      <c r="J50" s="349" t="s">
        <v>6</v>
      </c>
      <c r="K50" s="376" t="s">
        <v>24</v>
      </c>
      <c r="L50" s="376" t="s">
        <v>29</v>
      </c>
      <c r="M50" s="350">
        <v>1</v>
      </c>
      <c r="N50" s="384" t="s">
        <v>34</v>
      </c>
      <c r="O50" s="352"/>
    </row>
    <row r="51" spans="1:15" ht="50.1" customHeight="1" x14ac:dyDescent="0.25">
      <c r="A51" s="341">
        <f>SUBTOTAL(103,$B$6:$B51)</f>
        <v>9</v>
      </c>
      <c r="B51" s="342" t="s">
        <v>80</v>
      </c>
      <c r="C51" s="343" t="s">
        <v>89</v>
      </c>
      <c r="D51" s="353"/>
      <c r="E51" s="354"/>
      <c r="F51" s="355"/>
      <c r="G51" s="356"/>
      <c r="H51" s="348">
        <v>4.9800000000000004</v>
      </c>
      <c r="I51" s="360" t="s">
        <v>90</v>
      </c>
      <c r="J51" s="349" t="s">
        <v>6</v>
      </c>
      <c r="K51" s="376" t="s">
        <v>24</v>
      </c>
      <c r="L51" s="376" t="s">
        <v>29</v>
      </c>
      <c r="M51" s="361">
        <v>2</v>
      </c>
      <c r="N51" s="351" t="s">
        <v>24</v>
      </c>
      <c r="O51" s="352">
        <v>2</v>
      </c>
    </row>
    <row r="52" spans="1:15" ht="50.1" customHeight="1" x14ac:dyDescent="0.25">
      <c r="A52" s="341">
        <f>SUBTOTAL(103,$B$6:$B52)</f>
        <v>10</v>
      </c>
      <c r="B52" s="342" t="s">
        <v>80</v>
      </c>
      <c r="C52" s="343" t="s">
        <v>91</v>
      </c>
      <c r="D52" s="344"/>
      <c r="E52" s="345"/>
      <c r="F52" s="346"/>
      <c r="G52" s="347"/>
      <c r="H52" s="348">
        <v>3.6</v>
      </c>
      <c r="I52" s="349" t="s">
        <v>92</v>
      </c>
      <c r="J52" s="349" t="s">
        <v>6</v>
      </c>
      <c r="K52" s="362" t="s">
        <v>24</v>
      </c>
      <c r="L52" s="362" t="s">
        <v>29</v>
      </c>
      <c r="M52" s="350">
        <v>1</v>
      </c>
      <c r="N52" s="384" t="s">
        <v>34</v>
      </c>
      <c r="O52" s="352"/>
    </row>
    <row r="53" spans="1:15" ht="50.1" customHeight="1" x14ac:dyDescent="0.25">
      <c r="A53" s="341">
        <f>SUBTOTAL(103,$B$6:$B53)</f>
        <v>11</v>
      </c>
      <c r="B53" s="342" t="s">
        <v>80</v>
      </c>
      <c r="C53" s="343" t="s">
        <v>93</v>
      </c>
      <c r="D53" s="353"/>
      <c r="E53" s="354"/>
      <c r="F53" s="355">
        <f>14.8</f>
        <v>14.8</v>
      </c>
      <c r="G53" s="356" t="s">
        <v>24</v>
      </c>
      <c r="H53" s="348"/>
      <c r="I53" s="349"/>
      <c r="J53" s="349"/>
      <c r="K53" s="376"/>
      <c r="L53" s="376"/>
      <c r="M53" s="350"/>
      <c r="N53" s="351"/>
      <c r="O53" s="352"/>
    </row>
    <row r="54" spans="1:15" ht="50.1" customHeight="1" x14ac:dyDescent="0.25">
      <c r="A54" s="341">
        <f>SUBTOTAL(103,$B$6:$B54)</f>
        <v>12</v>
      </c>
      <c r="B54" s="342" t="s">
        <v>80</v>
      </c>
      <c r="C54" s="343" t="s">
        <v>94</v>
      </c>
      <c r="D54" s="353"/>
      <c r="E54" s="354"/>
      <c r="F54" s="355"/>
      <c r="G54" s="356"/>
      <c r="H54" s="348">
        <v>0.31</v>
      </c>
      <c r="I54" s="349" t="s">
        <v>95</v>
      </c>
      <c r="J54" s="349" t="s">
        <v>6</v>
      </c>
      <c r="K54" s="376" t="s">
        <v>24</v>
      </c>
      <c r="L54" s="376" t="s">
        <v>31</v>
      </c>
      <c r="M54" s="350">
        <v>1</v>
      </c>
      <c r="N54" s="351" t="s">
        <v>24</v>
      </c>
      <c r="O54" s="352" t="s">
        <v>34</v>
      </c>
    </row>
    <row r="55" spans="1:15" ht="50.1" customHeight="1" x14ac:dyDescent="0.25">
      <c r="A55" s="341">
        <f>SUBTOTAL(103,$B$6:$B55)</f>
        <v>13</v>
      </c>
      <c r="B55" s="342" t="s">
        <v>80</v>
      </c>
      <c r="C55" s="343" t="s">
        <v>96</v>
      </c>
      <c r="D55" s="353"/>
      <c r="E55" s="354"/>
      <c r="F55" s="355">
        <v>5.28</v>
      </c>
      <c r="G55" s="356" t="s">
        <v>24</v>
      </c>
      <c r="H55" s="348"/>
      <c r="I55" s="349"/>
      <c r="J55" s="349"/>
      <c r="K55" s="376"/>
      <c r="L55" s="376"/>
      <c r="M55" s="350"/>
      <c r="N55" s="351"/>
      <c r="O55" s="352"/>
    </row>
    <row r="56" spans="1:15" ht="50.1" customHeight="1" x14ac:dyDescent="0.25">
      <c r="A56" s="341">
        <f>SUBTOTAL(103,$B$6:$B56)</f>
        <v>14</v>
      </c>
      <c r="B56" s="342" t="s">
        <v>80</v>
      </c>
      <c r="C56" s="343" t="s">
        <v>97</v>
      </c>
      <c r="D56" s="353"/>
      <c r="E56" s="354"/>
      <c r="F56" s="355">
        <v>2.4</v>
      </c>
      <c r="G56" s="356" t="s">
        <v>24</v>
      </c>
      <c r="H56" s="348"/>
      <c r="I56" s="360"/>
      <c r="J56" s="349"/>
      <c r="K56" s="376"/>
      <c r="L56" s="376"/>
      <c r="M56" s="350"/>
      <c r="N56" s="351"/>
      <c r="O56" s="352"/>
    </row>
    <row r="57" spans="1:15" ht="50.1" customHeight="1" x14ac:dyDescent="0.25">
      <c r="A57" s="341">
        <f>SUBTOTAL(103,$B$6:$B57)</f>
        <v>15</v>
      </c>
      <c r="B57" s="342" t="s">
        <v>80</v>
      </c>
      <c r="C57" s="343" t="s">
        <v>98</v>
      </c>
      <c r="D57" s="353" t="s">
        <v>33</v>
      </c>
      <c r="E57" s="354"/>
      <c r="F57" s="355"/>
      <c r="G57" s="356"/>
      <c r="H57" s="348">
        <v>3</v>
      </c>
      <c r="I57" s="360" t="s">
        <v>23</v>
      </c>
      <c r="J57" s="349" t="s">
        <v>6</v>
      </c>
      <c r="K57" s="376" t="s">
        <v>24</v>
      </c>
      <c r="L57" s="376" t="s">
        <v>31</v>
      </c>
      <c r="M57" s="361">
        <v>2</v>
      </c>
      <c r="N57" s="351" t="s">
        <v>34</v>
      </c>
      <c r="O57" s="352"/>
    </row>
    <row r="58" spans="1:15" ht="50.1" customHeight="1" x14ac:dyDescent="0.25">
      <c r="A58" s="341">
        <f>SUBTOTAL(103,$B$6:$B58)</f>
        <v>16</v>
      </c>
      <c r="B58" s="426" t="s">
        <v>80</v>
      </c>
      <c r="C58" s="343" t="s">
        <v>99</v>
      </c>
      <c r="D58" s="427"/>
      <c r="E58" s="354"/>
      <c r="F58" s="355"/>
      <c r="G58" s="356"/>
      <c r="H58" s="348">
        <v>0.61</v>
      </c>
      <c r="I58" s="349" t="s">
        <v>23</v>
      </c>
      <c r="J58" s="349" t="s">
        <v>6</v>
      </c>
      <c r="K58" s="376" t="s">
        <v>24</v>
      </c>
      <c r="L58" s="376" t="s">
        <v>25</v>
      </c>
      <c r="M58" s="352">
        <v>1</v>
      </c>
      <c r="N58" s="351" t="s">
        <v>34</v>
      </c>
      <c r="O58" s="352"/>
    </row>
    <row r="59" spans="1:15" ht="50.1" customHeight="1" x14ac:dyDescent="0.25">
      <c r="A59" s="341">
        <f>SUBTOTAL(103,$B$6:$B59)</f>
        <v>17</v>
      </c>
      <c r="B59" s="342" t="s">
        <v>80</v>
      </c>
      <c r="C59" s="343" t="s">
        <v>100</v>
      </c>
      <c r="D59" s="427"/>
      <c r="E59" s="354"/>
      <c r="F59" s="355"/>
      <c r="G59" s="356"/>
      <c r="H59" s="348">
        <v>7.1874999999999994E-2</v>
      </c>
      <c r="I59" s="349" t="s">
        <v>101</v>
      </c>
      <c r="J59" s="349" t="s">
        <v>6</v>
      </c>
      <c r="K59" s="376" t="s">
        <v>24</v>
      </c>
      <c r="L59" s="376" t="s">
        <v>25</v>
      </c>
      <c r="M59" s="352">
        <v>1</v>
      </c>
      <c r="N59" s="351" t="s">
        <v>24</v>
      </c>
      <c r="O59" s="352" t="s">
        <v>34</v>
      </c>
    </row>
    <row r="60" spans="1:15" ht="50.1" customHeight="1" x14ac:dyDescent="0.25">
      <c r="A60" s="341">
        <f>SUBTOTAL(103,$B$6:$B60)</f>
        <v>18</v>
      </c>
      <c r="B60" s="326" t="s">
        <v>80</v>
      </c>
      <c r="C60" s="343" t="s">
        <v>102</v>
      </c>
      <c r="D60" s="427" t="s">
        <v>33</v>
      </c>
      <c r="E60" s="354"/>
      <c r="F60" s="355"/>
      <c r="G60" s="356"/>
      <c r="H60" s="348">
        <v>1.85</v>
      </c>
      <c r="I60" s="349" t="s">
        <v>23</v>
      </c>
      <c r="J60" s="349" t="s">
        <v>6</v>
      </c>
      <c r="K60" s="376" t="s">
        <v>24</v>
      </c>
      <c r="L60" s="376" t="s">
        <v>103</v>
      </c>
      <c r="M60" s="352">
        <v>1</v>
      </c>
      <c r="N60" s="351" t="s">
        <v>24</v>
      </c>
      <c r="O60" s="352" t="s">
        <v>34</v>
      </c>
    </row>
    <row r="61" spans="1:15" ht="50.1" customHeight="1" x14ac:dyDescent="0.25">
      <c r="A61" s="341">
        <f>SUBTOTAL(103,$B$6:$B61)</f>
        <v>19</v>
      </c>
      <c r="B61" s="342" t="s">
        <v>80</v>
      </c>
      <c r="C61" s="343" t="s">
        <v>104</v>
      </c>
      <c r="D61" s="353"/>
      <c r="E61" s="354">
        <v>1</v>
      </c>
      <c r="F61" s="355"/>
      <c r="G61" s="428"/>
      <c r="H61" s="348">
        <v>0.35</v>
      </c>
      <c r="I61" s="349" t="s">
        <v>288</v>
      </c>
      <c r="J61" s="349" t="s">
        <v>6</v>
      </c>
      <c r="K61" s="376" t="s">
        <v>24</v>
      </c>
      <c r="L61" s="376" t="s">
        <v>25</v>
      </c>
      <c r="M61" s="352">
        <v>1</v>
      </c>
      <c r="N61" s="351"/>
      <c r="O61" s="352"/>
    </row>
    <row r="62" spans="1:15" ht="50.1" customHeight="1" x14ac:dyDescent="0.25">
      <c r="A62" s="375">
        <f>SUBTOTAL(103,$B$6:$B62)</f>
        <v>20</v>
      </c>
      <c r="B62" s="914" t="s">
        <v>80</v>
      </c>
      <c r="C62" s="916" t="s">
        <v>105</v>
      </c>
      <c r="D62" s="353"/>
      <c r="E62" s="354">
        <v>5.6</v>
      </c>
      <c r="F62" s="429"/>
      <c r="G62" s="356"/>
      <c r="H62" s="430"/>
      <c r="I62" s="431"/>
      <c r="J62" s="431"/>
      <c r="K62" s="376"/>
      <c r="L62" s="376"/>
      <c r="M62" s="350"/>
      <c r="N62" s="351"/>
      <c r="O62" s="352"/>
    </row>
    <row r="63" spans="1:15" ht="50.1" hidden="1" customHeight="1" x14ac:dyDescent="0.25">
      <c r="A63" s="263">
        <f>SUBTOTAL(103,$B$6:$B63)</f>
        <v>20</v>
      </c>
      <c r="B63" s="915"/>
      <c r="C63" s="917"/>
      <c r="D63" s="271"/>
      <c r="E63" s="272">
        <v>6.07</v>
      </c>
      <c r="F63" s="273"/>
      <c r="G63" s="274"/>
      <c r="H63" s="275"/>
      <c r="I63" s="276"/>
      <c r="J63" s="276"/>
      <c r="K63" s="181"/>
      <c r="L63" s="181"/>
      <c r="M63" s="277"/>
      <c r="N63" s="278"/>
      <c r="O63" s="189"/>
    </row>
    <row r="64" spans="1:15" ht="50.1" customHeight="1" x14ac:dyDescent="0.25">
      <c r="A64" s="372">
        <f>SUBTOTAL(103,$B$6:$B64)</f>
        <v>21</v>
      </c>
      <c r="B64" s="342" t="s">
        <v>80</v>
      </c>
      <c r="C64" s="392" t="s">
        <v>105</v>
      </c>
      <c r="D64" s="353"/>
      <c r="E64" s="354"/>
      <c r="F64" s="429"/>
      <c r="G64" s="356"/>
      <c r="H64" s="348">
        <v>0.127888</v>
      </c>
      <c r="I64" s="349" t="s">
        <v>201</v>
      </c>
      <c r="J64" s="349" t="s">
        <v>269</v>
      </c>
      <c r="K64" s="376" t="s">
        <v>24</v>
      </c>
      <c r="L64" s="376" t="s">
        <v>25</v>
      </c>
      <c r="M64" s="357">
        <v>1</v>
      </c>
      <c r="N64" s="358"/>
      <c r="O64" s="359"/>
    </row>
    <row r="65" spans="1:15" ht="50.1" customHeight="1" x14ac:dyDescent="0.25">
      <c r="A65" s="341">
        <f>SUBTOTAL(103,$B$6:$B65)</f>
        <v>22</v>
      </c>
      <c r="B65" s="342" t="s">
        <v>80</v>
      </c>
      <c r="C65" s="383" t="s">
        <v>107</v>
      </c>
      <c r="D65" s="353"/>
      <c r="E65" s="354"/>
      <c r="F65" s="355">
        <f>5.4</f>
        <v>5.4</v>
      </c>
      <c r="G65" s="356" t="s">
        <v>24</v>
      </c>
      <c r="H65" s="348">
        <v>1.2649999999999999</v>
      </c>
      <c r="I65" s="349" t="s">
        <v>222</v>
      </c>
      <c r="J65" s="349" t="s">
        <v>6</v>
      </c>
      <c r="K65" s="376" t="s">
        <v>24</v>
      </c>
      <c r="L65" s="376" t="s">
        <v>25</v>
      </c>
      <c r="M65" s="350">
        <v>1</v>
      </c>
      <c r="N65" s="351" t="s">
        <v>24</v>
      </c>
      <c r="O65" s="352" t="s">
        <v>34</v>
      </c>
    </row>
    <row r="66" spans="1:15" ht="56.25" x14ac:dyDescent="0.25">
      <c r="A66" s="341">
        <f>SUBTOTAL(103,$B$6:$B66)</f>
        <v>23</v>
      </c>
      <c r="B66" s="342" t="s">
        <v>80</v>
      </c>
      <c r="C66" s="343" t="s">
        <v>108</v>
      </c>
      <c r="D66" s="353"/>
      <c r="E66" s="354"/>
      <c r="F66" s="355"/>
      <c r="G66" s="356"/>
      <c r="H66" s="348">
        <v>3.95</v>
      </c>
      <c r="I66" s="349" t="s">
        <v>225</v>
      </c>
      <c r="J66" s="349" t="s">
        <v>6</v>
      </c>
      <c r="K66" s="376" t="s">
        <v>24</v>
      </c>
      <c r="L66" s="376" t="s">
        <v>29</v>
      </c>
      <c r="M66" s="350">
        <v>1</v>
      </c>
      <c r="N66" s="351" t="s">
        <v>24</v>
      </c>
      <c r="O66" s="352">
        <v>1</v>
      </c>
    </row>
    <row r="67" spans="1:15" ht="50.1" customHeight="1" x14ac:dyDescent="0.25">
      <c r="A67" s="341">
        <f>SUBTOTAL(103,$B$6:$B67)</f>
        <v>24</v>
      </c>
      <c r="B67" s="342" t="s">
        <v>80</v>
      </c>
      <c r="C67" s="343" t="s">
        <v>109</v>
      </c>
      <c r="D67" s="353"/>
      <c r="E67" s="354"/>
      <c r="F67" s="355"/>
      <c r="G67" s="356"/>
      <c r="H67" s="348">
        <v>1</v>
      </c>
      <c r="I67" s="349" t="s">
        <v>23</v>
      </c>
      <c r="J67" s="349" t="s">
        <v>6</v>
      </c>
      <c r="K67" s="376" t="s">
        <v>24</v>
      </c>
      <c r="L67" s="376" t="s">
        <v>29</v>
      </c>
      <c r="M67" s="350">
        <v>1</v>
      </c>
      <c r="N67" s="351" t="s">
        <v>34</v>
      </c>
      <c r="O67" s="352"/>
    </row>
    <row r="68" spans="1:15" ht="66" customHeight="1" x14ac:dyDescent="0.25">
      <c r="A68" s="341">
        <f>SUBTOTAL(103,$B$6:$B68)</f>
        <v>25</v>
      </c>
      <c r="B68" s="342" t="s">
        <v>80</v>
      </c>
      <c r="C68" s="343" t="s">
        <v>232</v>
      </c>
      <c r="D68" s="353"/>
      <c r="E68" s="354"/>
      <c r="F68" s="355"/>
      <c r="G68" s="356"/>
      <c r="H68" s="348">
        <v>0.25</v>
      </c>
      <c r="I68" s="349" t="s">
        <v>233</v>
      </c>
      <c r="J68" s="349" t="s">
        <v>6</v>
      </c>
      <c r="K68" s="376" t="s">
        <v>24</v>
      </c>
      <c r="L68" s="376" t="s">
        <v>25</v>
      </c>
      <c r="M68" s="361">
        <v>3</v>
      </c>
      <c r="N68" s="351" t="s">
        <v>34</v>
      </c>
      <c r="O68" s="352"/>
    </row>
    <row r="69" spans="1:15" ht="50.1" customHeight="1" x14ac:dyDescent="0.25">
      <c r="A69" s="341">
        <f>SUBTOTAL(103,$B$6:$B69)</f>
        <v>26</v>
      </c>
      <c r="B69" s="342" t="s">
        <v>80</v>
      </c>
      <c r="C69" s="343" t="s">
        <v>110</v>
      </c>
      <c r="D69" s="353"/>
      <c r="E69" s="354"/>
      <c r="F69" s="355">
        <v>1.2</v>
      </c>
      <c r="G69" s="356" t="s">
        <v>24</v>
      </c>
      <c r="H69" s="348"/>
      <c r="I69" s="432"/>
      <c r="J69" s="360"/>
      <c r="K69" s="376"/>
      <c r="L69" s="376"/>
      <c r="M69" s="350"/>
      <c r="N69" s="351"/>
      <c r="O69" s="352"/>
    </row>
    <row r="70" spans="1:15" ht="50.1" customHeight="1" x14ac:dyDescent="0.25">
      <c r="A70" s="341">
        <f>SUBTOTAL(103,$B$6:$B70)</f>
        <v>27</v>
      </c>
      <c r="B70" s="342" t="s">
        <v>80</v>
      </c>
      <c r="C70" s="343" t="s">
        <v>111</v>
      </c>
      <c r="D70" s="353"/>
      <c r="E70" s="354"/>
      <c r="F70" s="355"/>
      <c r="G70" s="356"/>
      <c r="H70" s="348">
        <v>0.7</v>
      </c>
      <c r="I70" s="349" t="s">
        <v>23</v>
      </c>
      <c r="J70" s="349" t="s">
        <v>6</v>
      </c>
      <c r="K70" s="376" t="s">
        <v>24</v>
      </c>
      <c r="L70" s="376" t="s">
        <v>29</v>
      </c>
      <c r="M70" s="350">
        <v>1</v>
      </c>
      <c r="N70" s="351" t="s">
        <v>24</v>
      </c>
      <c r="O70" s="352" t="s">
        <v>34</v>
      </c>
    </row>
    <row r="71" spans="1:15" ht="50.1" customHeight="1" x14ac:dyDescent="0.25">
      <c r="A71" s="341">
        <f>SUBTOTAL(103,$B$6:$B71)</f>
        <v>28</v>
      </c>
      <c r="B71" s="342" t="s">
        <v>80</v>
      </c>
      <c r="C71" s="343" t="s">
        <v>112</v>
      </c>
      <c r="D71" s="353"/>
      <c r="E71" s="354"/>
      <c r="F71" s="355"/>
      <c r="G71" s="356"/>
      <c r="H71" s="348">
        <v>0.04</v>
      </c>
      <c r="I71" s="349" t="s">
        <v>290</v>
      </c>
      <c r="J71" s="349" t="s">
        <v>6</v>
      </c>
      <c r="K71" s="376" t="s">
        <v>24</v>
      </c>
      <c r="L71" s="376" t="s">
        <v>31</v>
      </c>
      <c r="M71" s="361">
        <v>2</v>
      </c>
      <c r="N71" s="351" t="s">
        <v>24</v>
      </c>
      <c r="O71" s="352" t="s">
        <v>34</v>
      </c>
    </row>
    <row r="72" spans="1:15" ht="50.1" customHeight="1" x14ac:dyDescent="0.25">
      <c r="A72" s="341">
        <f>SUBTOTAL(103,$B$6:$B72)</f>
        <v>29</v>
      </c>
      <c r="B72" s="342" t="s">
        <v>80</v>
      </c>
      <c r="C72" s="343" t="s">
        <v>114</v>
      </c>
      <c r="D72" s="353" t="s">
        <v>33</v>
      </c>
      <c r="E72" s="354"/>
      <c r="F72" s="355"/>
      <c r="G72" s="356"/>
      <c r="H72" s="348">
        <v>2.61</v>
      </c>
      <c r="I72" s="349" t="s">
        <v>143</v>
      </c>
      <c r="J72" s="349" t="s">
        <v>6</v>
      </c>
      <c r="K72" s="376" t="s">
        <v>24</v>
      </c>
      <c r="L72" s="376" t="s">
        <v>29</v>
      </c>
      <c r="M72" s="350">
        <v>5</v>
      </c>
      <c r="N72" s="351" t="s">
        <v>24</v>
      </c>
      <c r="O72" s="352"/>
    </row>
    <row r="73" spans="1:15" ht="56.25" x14ac:dyDescent="0.25">
      <c r="A73" s="341">
        <f>SUBTOTAL(103,$B$6:$B73)</f>
        <v>30</v>
      </c>
      <c r="B73" s="342" t="s">
        <v>80</v>
      </c>
      <c r="C73" s="343" t="s">
        <v>115</v>
      </c>
      <c r="D73" s="353"/>
      <c r="E73" s="354"/>
      <c r="F73" s="355"/>
      <c r="G73" s="356"/>
      <c r="H73" s="348">
        <v>1.3</v>
      </c>
      <c r="I73" s="349" t="s">
        <v>116</v>
      </c>
      <c r="J73" s="349" t="s">
        <v>6</v>
      </c>
      <c r="K73" s="376" t="s">
        <v>24</v>
      </c>
      <c r="L73" s="376" t="s">
        <v>103</v>
      </c>
      <c r="M73" s="350">
        <v>1</v>
      </c>
      <c r="N73" s="351" t="s">
        <v>34</v>
      </c>
      <c r="O73" s="352"/>
    </row>
    <row r="74" spans="1:15" ht="56.25" x14ac:dyDescent="0.25">
      <c r="A74" s="341">
        <f>SUBTOTAL(103,$B$6:$B74)</f>
        <v>31</v>
      </c>
      <c r="B74" s="342" t="s">
        <v>80</v>
      </c>
      <c r="C74" s="343" t="s">
        <v>291</v>
      </c>
      <c r="D74" s="353"/>
      <c r="E74" s="354"/>
      <c r="F74" s="355"/>
      <c r="G74" s="356"/>
      <c r="H74" s="348">
        <v>0.36</v>
      </c>
      <c r="I74" s="349" t="s">
        <v>292</v>
      </c>
      <c r="J74" s="349" t="s">
        <v>6</v>
      </c>
      <c r="K74" s="376" t="s">
        <v>24</v>
      </c>
      <c r="L74" s="376" t="s">
        <v>55</v>
      </c>
      <c r="M74" s="361">
        <v>4</v>
      </c>
      <c r="N74" s="415" t="s">
        <v>24</v>
      </c>
      <c r="O74" s="261" t="s">
        <v>293</v>
      </c>
    </row>
    <row r="75" spans="1:15" ht="56.25" x14ac:dyDescent="0.25">
      <c r="A75" s="341">
        <f>SUBTOTAL(103,$B$6:$B75)</f>
        <v>32</v>
      </c>
      <c r="B75" s="342" t="s">
        <v>80</v>
      </c>
      <c r="C75" s="343" t="s">
        <v>117</v>
      </c>
      <c r="D75" s="353"/>
      <c r="E75" s="354"/>
      <c r="F75" s="355"/>
      <c r="G75" s="356"/>
      <c r="H75" s="348">
        <v>1.2</v>
      </c>
      <c r="I75" s="349" t="s">
        <v>118</v>
      </c>
      <c r="J75" s="349" t="s">
        <v>6</v>
      </c>
      <c r="K75" s="376" t="s">
        <v>24</v>
      </c>
      <c r="L75" s="376" t="s">
        <v>29</v>
      </c>
      <c r="M75" s="350">
        <v>1</v>
      </c>
      <c r="N75" s="351" t="s">
        <v>34</v>
      </c>
      <c r="O75" s="352"/>
    </row>
    <row r="76" spans="1:15" ht="50.1" customHeight="1" x14ac:dyDescent="0.25">
      <c r="A76" s="341">
        <f>SUBTOTAL(103,$B$6:$B76)</f>
        <v>33</v>
      </c>
      <c r="B76" s="342" t="s">
        <v>80</v>
      </c>
      <c r="C76" s="343" t="s">
        <v>119</v>
      </c>
      <c r="D76" s="353"/>
      <c r="E76" s="354">
        <v>7.4</v>
      </c>
      <c r="F76" s="355"/>
      <c r="G76" s="356"/>
      <c r="H76" s="348"/>
      <c r="I76" s="349"/>
      <c r="J76" s="349"/>
      <c r="K76" s="376"/>
      <c r="L76" s="376"/>
      <c r="M76" s="350"/>
      <c r="N76" s="351"/>
      <c r="O76" s="352"/>
    </row>
    <row r="77" spans="1:15" ht="50.1" customHeight="1" x14ac:dyDescent="0.25">
      <c r="A77" s="341">
        <f>SUBTOTAL(103,$B$6:$B77)</f>
        <v>34</v>
      </c>
      <c r="B77" s="342" t="s">
        <v>80</v>
      </c>
      <c r="C77" s="343" t="s">
        <v>120</v>
      </c>
      <c r="D77" s="353"/>
      <c r="E77" s="354"/>
      <c r="F77" s="355">
        <f>6.38</f>
        <v>6.38</v>
      </c>
      <c r="G77" s="356" t="s">
        <v>24</v>
      </c>
      <c r="H77" s="348"/>
      <c r="I77" s="349"/>
      <c r="J77" s="349"/>
      <c r="K77" s="376"/>
      <c r="L77" s="376"/>
      <c r="M77" s="350"/>
      <c r="N77" s="351"/>
      <c r="O77" s="352"/>
    </row>
    <row r="78" spans="1:15" ht="50.1" customHeight="1" x14ac:dyDescent="0.25">
      <c r="A78" s="341">
        <f>SUBTOTAL(103,$B$6:$B78)</f>
        <v>35</v>
      </c>
      <c r="B78" s="342" t="s">
        <v>80</v>
      </c>
      <c r="C78" s="343" t="s">
        <v>121</v>
      </c>
      <c r="D78" s="353"/>
      <c r="E78" s="354">
        <v>9</v>
      </c>
      <c r="F78" s="355"/>
      <c r="G78" s="356"/>
      <c r="H78" s="348"/>
      <c r="I78" s="349"/>
      <c r="J78" s="349"/>
      <c r="K78" s="376"/>
      <c r="L78" s="376"/>
      <c r="M78" s="350"/>
      <c r="N78" s="375"/>
      <c r="O78" s="352"/>
    </row>
    <row r="79" spans="1:15" ht="50.1" customHeight="1" x14ac:dyDescent="0.25">
      <c r="A79" s="341">
        <f>SUBTOTAL(103,$B$6:$B79)</f>
        <v>36</v>
      </c>
      <c r="B79" s="342" t="s">
        <v>80</v>
      </c>
      <c r="C79" s="343" t="s">
        <v>122</v>
      </c>
      <c r="D79" s="353"/>
      <c r="E79" s="354"/>
      <c r="F79" s="355">
        <v>2.4</v>
      </c>
      <c r="G79" s="356" t="s">
        <v>24</v>
      </c>
      <c r="H79" s="348"/>
      <c r="I79" s="349"/>
      <c r="J79" s="349"/>
      <c r="K79" s="376"/>
      <c r="L79" s="376"/>
      <c r="M79" s="350"/>
      <c r="N79" s="351"/>
      <c r="O79" s="352"/>
    </row>
    <row r="80" spans="1:15" ht="50.1" customHeight="1" x14ac:dyDescent="0.25">
      <c r="A80" s="325">
        <f>SUBTOTAL(103,$B$6:$B80)</f>
        <v>37</v>
      </c>
      <c r="B80" s="342" t="s">
        <v>80</v>
      </c>
      <c r="C80" s="343" t="s">
        <v>122</v>
      </c>
      <c r="D80" s="353"/>
      <c r="E80" s="354"/>
      <c r="F80" s="355"/>
      <c r="G80" s="356"/>
      <c r="H80" s="348">
        <v>0.02</v>
      </c>
      <c r="I80" s="349" t="s">
        <v>200</v>
      </c>
      <c r="J80" s="349" t="s">
        <v>268</v>
      </c>
      <c r="K80" s="376" t="s">
        <v>24</v>
      </c>
      <c r="L80" s="376" t="s">
        <v>55</v>
      </c>
      <c r="M80" s="357">
        <v>1</v>
      </c>
      <c r="N80" s="358"/>
      <c r="O80" s="359"/>
    </row>
    <row r="81" spans="1:15" ht="150" x14ac:dyDescent="0.25">
      <c r="A81" s="341">
        <f>SUBTOTAL(103,$B$6:$B81)</f>
        <v>38</v>
      </c>
      <c r="B81" s="342" t="s">
        <v>80</v>
      </c>
      <c r="C81" s="343" t="s">
        <v>123</v>
      </c>
      <c r="D81" s="353" t="s">
        <v>235</v>
      </c>
      <c r="E81" s="354"/>
      <c r="F81" s="355"/>
      <c r="G81" s="356" t="s">
        <v>24</v>
      </c>
      <c r="H81" s="434"/>
      <c r="I81" s="435"/>
      <c r="J81" s="435"/>
      <c r="K81" s="436"/>
      <c r="L81" s="436"/>
      <c r="M81" s="437"/>
      <c r="N81" s="351"/>
      <c r="O81" s="352"/>
    </row>
    <row r="82" spans="1:15" ht="37.5" x14ac:dyDescent="0.25">
      <c r="A82" s="325">
        <f>SUBTOTAL(103,$B$6:$B82)</f>
        <v>39</v>
      </c>
      <c r="B82" s="342" t="s">
        <v>80</v>
      </c>
      <c r="C82" s="343" t="s">
        <v>123</v>
      </c>
      <c r="D82" s="353"/>
      <c r="E82" s="354"/>
      <c r="F82" s="355"/>
      <c r="G82" s="356"/>
      <c r="H82" s="438">
        <f>2.05-0.123</f>
        <v>1.9269999999999998</v>
      </c>
      <c r="I82" s="349" t="s">
        <v>297</v>
      </c>
      <c r="J82" s="349" t="s">
        <v>203</v>
      </c>
      <c r="K82" s="349" t="s">
        <v>24</v>
      </c>
      <c r="L82" s="376" t="s">
        <v>25</v>
      </c>
      <c r="M82" s="359">
        <v>15</v>
      </c>
      <c r="N82" s="358"/>
      <c r="O82" s="359"/>
    </row>
    <row r="83" spans="1:15" ht="93.75" x14ac:dyDescent="0.25">
      <c r="A83" s="325">
        <f>SUBTOTAL(103,$B$6:$B83)</f>
        <v>40</v>
      </c>
      <c r="B83" s="342" t="s">
        <v>80</v>
      </c>
      <c r="C83" s="343" t="s">
        <v>123</v>
      </c>
      <c r="D83" s="353"/>
      <c r="E83" s="354"/>
      <c r="F83" s="355"/>
      <c r="G83" s="356"/>
      <c r="H83" s="401">
        <v>1.226</v>
      </c>
      <c r="I83" s="402" t="s">
        <v>218</v>
      </c>
      <c r="J83" s="402" t="s">
        <v>270</v>
      </c>
      <c r="K83" s="439" t="s">
        <v>24</v>
      </c>
      <c r="L83" s="439" t="s">
        <v>29</v>
      </c>
      <c r="M83" s="440">
        <v>1</v>
      </c>
      <c r="N83" s="358"/>
      <c r="O83" s="359"/>
    </row>
    <row r="84" spans="1:15" ht="50.1" customHeight="1" x14ac:dyDescent="0.25">
      <c r="A84" s="341">
        <f>SUBTOTAL(103,$B$6:$B84)</f>
        <v>41</v>
      </c>
      <c r="B84" s="342" t="s">
        <v>80</v>
      </c>
      <c r="C84" s="343" t="s">
        <v>124</v>
      </c>
      <c r="D84" s="353"/>
      <c r="E84" s="354"/>
      <c r="F84" s="355"/>
      <c r="G84" s="356"/>
      <c r="H84" s="348">
        <v>0.18</v>
      </c>
      <c r="I84" s="349" t="s">
        <v>125</v>
      </c>
      <c r="J84" s="349" t="s">
        <v>6</v>
      </c>
      <c r="K84" s="376" t="s">
        <v>24</v>
      </c>
      <c r="L84" s="376" t="s">
        <v>55</v>
      </c>
      <c r="M84" s="350">
        <v>1</v>
      </c>
      <c r="N84" s="351" t="s">
        <v>34</v>
      </c>
      <c r="O84" s="352"/>
    </row>
    <row r="85" spans="1:15" ht="50.1" customHeight="1" x14ac:dyDescent="0.25">
      <c r="A85" s="341">
        <f>SUBTOTAL(103,$B$6:$B85)</f>
        <v>42</v>
      </c>
      <c r="B85" s="342" t="s">
        <v>80</v>
      </c>
      <c r="C85" s="343" t="s">
        <v>126</v>
      </c>
      <c r="D85" s="353"/>
      <c r="E85" s="354"/>
      <c r="F85" s="355"/>
      <c r="G85" s="356"/>
      <c r="H85" s="348">
        <v>0.62</v>
      </c>
      <c r="I85" s="349" t="s">
        <v>127</v>
      </c>
      <c r="J85" s="349" t="s">
        <v>6</v>
      </c>
      <c r="K85" s="376" t="s">
        <v>24</v>
      </c>
      <c r="L85" s="376" t="s">
        <v>29</v>
      </c>
      <c r="M85" s="350">
        <v>1</v>
      </c>
      <c r="N85" s="351" t="s">
        <v>34</v>
      </c>
      <c r="O85" s="352"/>
    </row>
    <row r="86" spans="1:15" ht="50.1" customHeight="1" x14ac:dyDescent="0.25">
      <c r="A86" s="341">
        <f>SUBTOTAL(103,$B$6:$B86)</f>
        <v>43</v>
      </c>
      <c r="B86" s="342" t="s">
        <v>80</v>
      </c>
      <c r="C86" s="343" t="s">
        <v>128</v>
      </c>
      <c r="D86" s="353"/>
      <c r="E86" s="354"/>
      <c r="F86" s="355"/>
      <c r="G86" s="356"/>
      <c r="H86" s="348">
        <v>0.69994000000000001</v>
      </c>
      <c r="I86" s="349" t="s">
        <v>23</v>
      </c>
      <c r="J86" s="349" t="s">
        <v>6</v>
      </c>
      <c r="K86" s="376" t="s">
        <v>24</v>
      </c>
      <c r="L86" s="376" t="s">
        <v>25</v>
      </c>
      <c r="M86" s="350">
        <v>1</v>
      </c>
      <c r="N86" s="351" t="s">
        <v>34</v>
      </c>
      <c r="O86" s="352"/>
    </row>
    <row r="87" spans="1:15" ht="50.1" customHeight="1" x14ac:dyDescent="0.25">
      <c r="A87" s="341">
        <f>SUBTOTAL(103,$B$6:$B87)</f>
        <v>44</v>
      </c>
      <c r="B87" s="342" t="s">
        <v>80</v>
      </c>
      <c r="C87" s="343" t="s">
        <v>129</v>
      </c>
      <c r="D87" s="353"/>
      <c r="E87" s="354"/>
      <c r="F87" s="355">
        <v>3.29</v>
      </c>
      <c r="G87" s="356" t="s">
        <v>24</v>
      </c>
      <c r="H87" s="348"/>
      <c r="I87" s="349"/>
      <c r="J87" s="349"/>
      <c r="K87" s="376"/>
      <c r="L87" s="376"/>
      <c r="M87" s="350"/>
      <c r="N87" s="351"/>
      <c r="O87" s="352"/>
    </row>
    <row r="88" spans="1:15" ht="50.1" customHeight="1" x14ac:dyDescent="0.25">
      <c r="A88" s="325">
        <f>SUBTOTAL(103,$B$6:$B88)</f>
        <v>45</v>
      </c>
      <c r="B88" s="342" t="s">
        <v>80</v>
      </c>
      <c r="C88" s="343" t="s">
        <v>129</v>
      </c>
      <c r="D88" s="353"/>
      <c r="E88" s="354"/>
      <c r="F88" s="355"/>
      <c r="G88" s="356"/>
      <c r="H88" s="348">
        <f>5.08-0.315</f>
        <v>4.7649999999999997</v>
      </c>
      <c r="I88" s="349" t="s">
        <v>267</v>
      </c>
      <c r="J88" s="349" t="s">
        <v>203</v>
      </c>
      <c r="K88" s="376" t="s">
        <v>24</v>
      </c>
      <c r="L88" s="376" t="s">
        <v>29</v>
      </c>
      <c r="M88" s="441" t="s">
        <v>227</v>
      </c>
      <c r="N88" s="358"/>
      <c r="O88" s="359"/>
    </row>
    <row r="89" spans="1:15" ht="50.1" customHeight="1" x14ac:dyDescent="0.25">
      <c r="A89" s="341">
        <f>SUBTOTAL(103,$B$6:$B89)</f>
        <v>46</v>
      </c>
      <c r="B89" s="342" t="s">
        <v>80</v>
      </c>
      <c r="C89" s="343" t="s">
        <v>130</v>
      </c>
      <c r="D89" s="353"/>
      <c r="E89" s="354"/>
      <c r="F89" s="355">
        <f>16.5</f>
        <v>16.5</v>
      </c>
      <c r="G89" s="356" t="s">
        <v>24</v>
      </c>
      <c r="H89" s="348"/>
      <c r="I89" s="349"/>
      <c r="J89" s="349"/>
      <c r="K89" s="376"/>
      <c r="L89" s="376"/>
      <c r="M89" s="350"/>
      <c r="N89" s="351"/>
      <c r="O89" s="352"/>
    </row>
    <row r="90" spans="1:15" ht="50.1" customHeight="1" x14ac:dyDescent="0.25">
      <c r="A90" s="341">
        <f>SUBTOTAL(103,$B$6:$B90)</f>
        <v>47</v>
      </c>
      <c r="B90" s="342" t="s">
        <v>80</v>
      </c>
      <c r="C90" s="343" t="s">
        <v>131</v>
      </c>
      <c r="D90" s="353"/>
      <c r="E90" s="354"/>
      <c r="F90" s="355">
        <v>6.8</v>
      </c>
      <c r="G90" s="356" t="s">
        <v>24</v>
      </c>
      <c r="H90" s="348"/>
      <c r="I90" s="349"/>
      <c r="J90" s="349"/>
      <c r="K90" s="376"/>
      <c r="L90" s="376"/>
      <c r="M90" s="350"/>
      <c r="N90" s="351"/>
      <c r="O90" s="352"/>
    </row>
    <row r="91" spans="1:15" ht="50.1" customHeight="1" x14ac:dyDescent="0.25">
      <c r="A91" s="341">
        <f>SUBTOTAL(103,$B$6:$B91)</f>
        <v>48</v>
      </c>
      <c r="B91" s="342" t="s">
        <v>80</v>
      </c>
      <c r="C91" s="343" t="s">
        <v>132</v>
      </c>
      <c r="D91" s="427"/>
      <c r="E91" s="354"/>
      <c r="F91" s="355"/>
      <c r="G91" s="356"/>
      <c r="H91" s="348">
        <v>0.21299999999999999</v>
      </c>
      <c r="I91" s="349" t="s">
        <v>65</v>
      </c>
      <c r="J91" s="349" t="s">
        <v>6</v>
      </c>
      <c r="K91" s="376" t="s">
        <v>24</v>
      </c>
      <c r="L91" s="439" t="s">
        <v>25</v>
      </c>
      <c r="M91" s="404">
        <v>1</v>
      </c>
      <c r="N91" s="442" t="s">
        <v>24</v>
      </c>
      <c r="O91" s="404" t="s">
        <v>34</v>
      </c>
    </row>
    <row r="92" spans="1:15" ht="93.75" x14ac:dyDescent="0.25">
      <c r="A92" s="341">
        <f>SUBTOTAL(103,$B$6:$B92)</f>
        <v>49</v>
      </c>
      <c r="B92" s="342" t="s">
        <v>80</v>
      </c>
      <c r="C92" s="343" t="s">
        <v>133</v>
      </c>
      <c r="D92" s="427"/>
      <c r="E92" s="354"/>
      <c r="F92" s="355">
        <v>0.3</v>
      </c>
      <c r="G92" s="356" t="s">
        <v>24</v>
      </c>
      <c r="H92" s="348">
        <v>3.8214630000000001</v>
      </c>
      <c r="I92" s="349" t="s">
        <v>199</v>
      </c>
      <c r="J92" s="349" t="s">
        <v>6</v>
      </c>
      <c r="K92" s="376" t="s">
        <v>24</v>
      </c>
      <c r="L92" s="376" t="s">
        <v>55</v>
      </c>
      <c r="M92" s="443" t="s">
        <v>217</v>
      </c>
      <c r="N92" s="351" t="s">
        <v>34</v>
      </c>
      <c r="O92" s="352"/>
    </row>
    <row r="93" spans="1:15" ht="75" x14ac:dyDescent="0.25">
      <c r="A93" s="341">
        <f>SUBTOTAL(103,$B$6:$B93)</f>
        <v>50</v>
      </c>
      <c r="B93" s="342" t="s">
        <v>80</v>
      </c>
      <c r="C93" s="343" t="s">
        <v>134</v>
      </c>
      <c r="D93" s="427" t="s">
        <v>28</v>
      </c>
      <c r="E93" s="354"/>
      <c r="F93" s="355">
        <v>2.4300000000000002</v>
      </c>
      <c r="G93" s="356" t="s">
        <v>24</v>
      </c>
      <c r="H93" s="348">
        <v>1.65</v>
      </c>
      <c r="I93" s="349" t="s">
        <v>298</v>
      </c>
      <c r="J93" s="349" t="s">
        <v>6</v>
      </c>
      <c r="K93" s="376" t="s">
        <v>24</v>
      </c>
      <c r="L93" s="376" t="s">
        <v>55</v>
      </c>
      <c r="M93" s="352">
        <v>1</v>
      </c>
      <c r="N93" s="351"/>
      <c r="O93" s="352"/>
    </row>
    <row r="94" spans="1:15" ht="75" x14ac:dyDescent="0.25">
      <c r="A94" s="325">
        <f>SUBTOTAL(103,$B$6:$B94)</f>
        <v>51</v>
      </c>
      <c r="B94" s="342" t="s">
        <v>80</v>
      </c>
      <c r="C94" s="444" t="s">
        <v>135</v>
      </c>
      <c r="D94" s="445"/>
      <c r="E94" s="446"/>
      <c r="F94" s="447"/>
      <c r="G94" s="448"/>
      <c r="H94" s="434">
        <v>1.084192</v>
      </c>
      <c r="I94" s="435" t="s">
        <v>204</v>
      </c>
      <c r="J94" s="435" t="s">
        <v>228</v>
      </c>
      <c r="K94" s="436" t="s">
        <v>24</v>
      </c>
      <c r="L94" s="436" t="s">
        <v>29</v>
      </c>
      <c r="M94" s="449">
        <v>1</v>
      </c>
      <c r="N94" s="450"/>
      <c r="O94" s="449"/>
    </row>
    <row r="95" spans="1:15" ht="75" x14ac:dyDescent="0.25">
      <c r="A95" s="325">
        <f>SUBTOTAL(103,$B$6:$B95)</f>
        <v>52</v>
      </c>
      <c r="B95" s="342" t="s">
        <v>80</v>
      </c>
      <c r="C95" s="444" t="s">
        <v>135</v>
      </c>
      <c r="D95" s="445"/>
      <c r="E95" s="446"/>
      <c r="F95" s="447"/>
      <c r="G95" s="448"/>
      <c r="H95" s="434">
        <v>0.25</v>
      </c>
      <c r="I95" s="435" t="s">
        <v>299</v>
      </c>
      <c r="J95" s="435" t="s">
        <v>6</v>
      </c>
      <c r="K95" s="436" t="s">
        <v>24</v>
      </c>
      <c r="L95" s="436" t="s">
        <v>55</v>
      </c>
      <c r="M95" s="449">
        <v>1</v>
      </c>
      <c r="N95" s="450"/>
      <c r="O95" s="449"/>
    </row>
    <row r="96" spans="1:15" ht="75.75" thickBot="1" x14ac:dyDescent="0.3">
      <c r="A96" s="363">
        <f>SUBTOTAL(103,$B$6:$B96)</f>
        <v>53</v>
      </c>
      <c r="B96" s="330" t="s">
        <v>80</v>
      </c>
      <c r="C96" s="318" t="s">
        <v>135</v>
      </c>
      <c r="D96" s="451"/>
      <c r="E96" s="452"/>
      <c r="F96" s="453">
        <v>2.6</v>
      </c>
      <c r="G96" s="454" t="s">
        <v>24</v>
      </c>
      <c r="H96" s="364">
        <v>1.65432</v>
      </c>
      <c r="I96" s="365" t="s">
        <v>310</v>
      </c>
      <c r="J96" s="365" t="s">
        <v>6</v>
      </c>
      <c r="K96" s="412" t="s">
        <v>24</v>
      </c>
      <c r="L96" s="412" t="s">
        <v>25</v>
      </c>
      <c r="M96" s="369">
        <v>30</v>
      </c>
      <c r="N96" s="368" t="s">
        <v>24</v>
      </c>
      <c r="O96" s="369"/>
    </row>
    <row r="97" spans="1:15" ht="24" hidden="1" thickBot="1" x14ac:dyDescent="0.3">
      <c r="A97" s="918" t="s">
        <v>136</v>
      </c>
      <c r="B97" s="919"/>
      <c r="C97" s="919"/>
      <c r="D97" s="919"/>
      <c r="E97" s="919"/>
      <c r="F97" s="919"/>
      <c r="G97" s="919"/>
      <c r="H97" s="919"/>
      <c r="I97" s="919"/>
      <c r="J97" s="919"/>
      <c r="K97" s="919"/>
      <c r="L97" s="919"/>
      <c r="M97" s="919"/>
      <c r="N97" s="919"/>
      <c r="O97" s="920"/>
    </row>
    <row r="98" spans="1:15" ht="75" x14ac:dyDescent="0.25">
      <c r="A98" s="370">
        <f>SUBTOTAL(103,$B$6:$B98)</f>
        <v>54</v>
      </c>
      <c r="B98" s="320" t="s">
        <v>80</v>
      </c>
      <c r="C98" s="455" t="s">
        <v>305</v>
      </c>
      <c r="D98" s="456"/>
      <c r="E98" s="380"/>
      <c r="F98" s="335"/>
      <c r="G98" s="457"/>
      <c r="H98" s="401">
        <v>0.42299999999999999</v>
      </c>
      <c r="I98" s="402" t="s">
        <v>306</v>
      </c>
      <c r="J98" s="402" t="s">
        <v>6</v>
      </c>
      <c r="K98" s="402" t="s">
        <v>24</v>
      </c>
      <c r="L98" s="376" t="s">
        <v>25</v>
      </c>
      <c r="M98" s="458">
        <v>2</v>
      </c>
      <c r="N98" s="341" t="s">
        <v>24</v>
      </c>
      <c r="O98" s="459" t="s">
        <v>34</v>
      </c>
    </row>
    <row r="99" spans="1:15" ht="75" x14ac:dyDescent="0.25">
      <c r="A99" s="325">
        <f>SUBTOTAL(103,$B$6:$B99)</f>
        <v>55</v>
      </c>
      <c r="B99" s="326" t="s">
        <v>80</v>
      </c>
      <c r="C99" s="460" t="s">
        <v>274</v>
      </c>
      <c r="D99" s="399"/>
      <c r="E99" s="327"/>
      <c r="F99" s="328"/>
      <c r="G99" s="400"/>
      <c r="H99" s="401">
        <v>0.4</v>
      </c>
      <c r="I99" s="402" t="s">
        <v>275</v>
      </c>
      <c r="J99" s="402" t="s">
        <v>276</v>
      </c>
      <c r="K99" s="402" t="s">
        <v>24</v>
      </c>
      <c r="L99" s="439" t="s">
        <v>55</v>
      </c>
      <c r="M99" s="458">
        <v>1</v>
      </c>
      <c r="N99" s="325" t="s">
        <v>24</v>
      </c>
      <c r="O99" s="459" t="s">
        <v>34</v>
      </c>
    </row>
    <row r="100" spans="1:15" ht="75" x14ac:dyDescent="0.25">
      <c r="A100" s="325">
        <f>SUBTOTAL(103,$B$6:$B100)</f>
        <v>56</v>
      </c>
      <c r="B100" s="326" t="s">
        <v>80</v>
      </c>
      <c r="C100" s="317" t="s">
        <v>161</v>
      </c>
      <c r="D100" s="461"/>
      <c r="E100" s="462"/>
      <c r="F100" s="463"/>
      <c r="G100" s="464"/>
      <c r="H100" s="401">
        <v>2.29</v>
      </c>
      <c r="I100" s="402" t="s">
        <v>289</v>
      </c>
      <c r="J100" s="402" t="s">
        <v>6</v>
      </c>
      <c r="K100" s="439" t="s">
        <v>24</v>
      </c>
      <c r="L100" s="465" t="s">
        <v>162</v>
      </c>
      <c r="M100" s="404">
        <v>1</v>
      </c>
      <c r="N100" s="466" t="s">
        <v>24</v>
      </c>
      <c r="O100" s="467" t="s">
        <v>34</v>
      </c>
    </row>
    <row r="101" spans="1:15" ht="50.1" customHeight="1" x14ac:dyDescent="0.25">
      <c r="A101" s="372">
        <f>SUBTOTAL(103,$B$6:$B101)</f>
        <v>57</v>
      </c>
      <c r="B101" s="342" t="s">
        <v>80</v>
      </c>
      <c r="C101" s="392" t="s">
        <v>163</v>
      </c>
      <c r="D101" s="468"/>
      <c r="E101" s="354"/>
      <c r="F101" s="355"/>
      <c r="G101" s="397"/>
      <c r="H101" s="348">
        <v>0.92</v>
      </c>
      <c r="I101" s="349" t="s">
        <v>205</v>
      </c>
      <c r="J101" s="349" t="s">
        <v>6</v>
      </c>
      <c r="K101" s="376" t="s">
        <v>24</v>
      </c>
      <c r="L101" s="376" t="s">
        <v>25</v>
      </c>
      <c r="M101" s="359">
        <v>1</v>
      </c>
      <c r="N101" s="469" t="s">
        <v>24</v>
      </c>
      <c r="O101" s="352" t="s">
        <v>34</v>
      </c>
    </row>
    <row r="102" spans="1:15" ht="75" x14ac:dyDescent="0.25">
      <c r="A102" s="372">
        <f>SUBTOTAL(103,$B$6:$B102)</f>
        <v>58</v>
      </c>
      <c r="B102" s="342" t="s">
        <v>80</v>
      </c>
      <c r="C102" s="392" t="s">
        <v>164</v>
      </c>
      <c r="D102" s="396"/>
      <c r="E102" s="354"/>
      <c r="F102" s="355"/>
      <c r="G102" s="397"/>
      <c r="H102" s="470">
        <v>1.4999999999999999E-2</v>
      </c>
      <c r="I102" s="349" t="s">
        <v>307</v>
      </c>
      <c r="J102" s="349" t="s">
        <v>6</v>
      </c>
      <c r="K102" s="376" t="s">
        <v>24</v>
      </c>
      <c r="L102" s="376" t="s">
        <v>296</v>
      </c>
      <c r="M102" s="359">
        <v>1</v>
      </c>
      <c r="N102" s="375" t="s">
        <v>24</v>
      </c>
      <c r="O102" s="352">
        <v>1</v>
      </c>
    </row>
    <row r="103" spans="1:15" ht="50.1" customHeight="1" x14ac:dyDescent="0.25">
      <c r="A103" s="372">
        <f>SUBTOTAL(103,$B$6:$B103)</f>
        <v>59</v>
      </c>
      <c r="B103" s="342" t="s">
        <v>80</v>
      </c>
      <c r="C103" s="343" t="s">
        <v>166</v>
      </c>
      <c r="D103" s="344"/>
      <c r="E103" s="345"/>
      <c r="F103" s="471">
        <v>1</v>
      </c>
      <c r="G103" s="472" t="s">
        <v>24</v>
      </c>
      <c r="H103" s="348"/>
      <c r="I103" s="349"/>
      <c r="J103" s="349"/>
      <c r="K103" s="362"/>
      <c r="L103" s="362"/>
      <c r="M103" s="352"/>
      <c r="N103" s="469"/>
      <c r="O103" s="352"/>
    </row>
    <row r="104" spans="1:15" ht="50.1" customHeight="1" x14ac:dyDescent="0.25">
      <c r="A104" s="372">
        <f>SUBTOTAL(103,$B$6:$B104)</f>
        <v>60</v>
      </c>
      <c r="B104" s="342" t="s">
        <v>80</v>
      </c>
      <c r="C104" s="343" t="s">
        <v>167</v>
      </c>
      <c r="D104" s="473"/>
      <c r="E104" s="345"/>
      <c r="F104" s="373"/>
      <c r="G104" s="374"/>
      <c r="H104" s="348">
        <v>0.35</v>
      </c>
      <c r="I104" s="349" t="s">
        <v>168</v>
      </c>
      <c r="J104" s="349" t="s">
        <v>6</v>
      </c>
      <c r="K104" s="362" t="s">
        <v>24</v>
      </c>
      <c r="L104" s="362" t="s">
        <v>25</v>
      </c>
      <c r="M104" s="352">
        <v>1</v>
      </c>
      <c r="N104" s="469" t="s">
        <v>24</v>
      </c>
      <c r="O104" s="352" t="s">
        <v>34</v>
      </c>
    </row>
    <row r="105" spans="1:15" ht="50.1" customHeight="1" x14ac:dyDescent="0.25">
      <c r="A105" s="341">
        <f>SUBTOTAL(103,$B$6:$B105)</f>
        <v>61</v>
      </c>
      <c r="B105" s="342" t="s">
        <v>80</v>
      </c>
      <c r="C105" s="343" t="s">
        <v>294</v>
      </c>
      <c r="D105" s="353"/>
      <c r="E105" s="354"/>
      <c r="F105" s="355"/>
      <c r="G105" s="356"/>
      <c r="H105" s="348">
        <v>1.3560000000000001</v>
      </c>
      <c r="I105" s="349" t="s">
        <v>295</v>
      </c>
      <c r="J105" s="349" t="s">
        <v>6</v>
      </c>
      <c r="K105" s="376" t="s">
        <v>24</v>
      </c>
      <c r="L105" s="376" t="s">
        <v>296</v>
      </c>
      <c r="M105" s="361">
        <v>6</v>
      </c>
      <c r="N105" s="415" t="s">
        <v>24</v>
      </c>
      <c r="O105" s="433">
        <v>2</v>
      </c>
    </row>
    <row r="106" spans="1:15" ht="50.1" customHeight="1" thickBot="1" x14ac:dyDescent="0.3">
      <c r="A106" s="378">
        <f>SUBTOTAL(103,$B$6:$B106)</f>
        <v>62</v>
      </c>
      <c r="B106" s="330" t="s">
        <v>80</v>
      </c>
      <c r="C106" s="405" t="s">
        <v>169</v>
      </c>
      <c r="D106" s="474"/>
      <c r="E106" s="452"/>
      <c r="F106" s="453"/>
      <c r="G106" s="475"/>
      <c r="H106" s="364">
        <v>3.74</v>
      </c>
      <c r="I106" s="365" t="s">
        <v>170</v>
      </c>
      <c r="J106" s="365" t="s">
        <v>6</v>
      </c>
      <c r="K106" s="412" t="s">
        <v>24</v>
      </c>
      <c r="L106" s="412" t="s">
        <v>29</v>
      </c>
      <c r="M106" s="369">
        <v>1</v>
      </c>
      <c r="N106" s="363" t="s">
        <v>34</v>
      </c>
      <c r="O106" s="369"/>
    </row>
    <row r="107" spans="1:15" ht="60" customHeight="1" x14ac:dyDescent="0.25">
      <c r="A107" s="264"/>
      <c r="B107" s="265"/>
      <c r="C107" s="266"/>
      <c r="D107" s="262"/>
      <c r="E107" s="267"/>
      <c r="F107" s="267"/>
      <c r="G107" s="268"/>
      <c r="H107" s="269"/>
      <c r="I107" s="270"/>
    </row>
    <row r="108" spans="1:15" ht="16.5" thickBot="1" x14ac:dyDescent="0.3"/>
    <row r="109" spans="1:15" ht="39.950000000000003" customHeight="1" thickBot="1" x14ac:dyDescent="0.3">
      <c r="A109" s="2"/>
      <c r="B109" s="2"/>
      <c r="C109" s="2"/>
      <c r="D109" s="889" t="s">
        <v>272</v>
      </c>
      <c r="E109" s="890"/>
      <c r="F109" s="890"/>
      <c r="G109" s="890"/>
      <c r="H109" s="890"/>
      <c r="I109" s="891"/>
    </row>
    <row r="110" spans="1:15" ht="35.1" customHeight="1" thickBot="1" x14ac:dyDescent="0.3">
      <c r="D110" s="892" t="s">
        <v>300</v>
      </c>
      <c r="E110" s="893"/>
      <c r="F110" s="892" t="s">
        <v>229</v>
      </c>
      <c r="G110" s="893"/>
      <c r="H110" s="894" t="s">
        <v>231</v>
      </c>
      <c r="I110" s="895"/>
    </row>
    <row r="111" spans="1:15" ht="35.1" customHeight="1" x14ac:dyDescent="0.25">
      <c r="D111" s="902" t="s">
        <v>301</v>
      </c>
      <c r="E111" s="903"/>
      <c r="F111" s="904">
        <v>37</v>
      </c>
      <c r="G111" s="905"/>
      <c r="H111" s="906">
        <f>H44+H45+H47+H49+H50+H51+H52+H54+H57+H58+H59+H60+H64+H65+H66+H67+H68+H70+H71+H72+H73+H74+H75+H80+H82+H83+H85+H84+H86+H88+H91+H92+H93+H94+H95+H96+H61</f>
        <v>50.875677999999994</v>
      </c>
      <c r="I111" s="907"/>
    </row>
    <row r="112" spans="1:15" ht="35.1" customHeight="1" thickBot="1" x14ac:dyDescent="0.3">
      <c r="D112" s="908" t="s">
        <v>302</v>
      </c>
      <c r="E112" s="909"/>
      <c r="F112" s="910">
        <v>8</v>
      </c>
      <c r="G112" s="911"/>
      <c r="H112" s="912">
        <f>H99+H100+H101+H104+H105+H106+H102+H98</f>
        <v>9.4940000000000015</v>
      </c>
      <c r="I112" s="913"/>
    </row>
    <row r="113" spans="4:9" ht="35.1" customHeight="1" thickBot="1" x14ac:dyDescent="0.3">
      <c r="D113" s="896" t="s">
        <v>182</v>
      </c>
      <c r="E113" s="897"/>
      <c r="F113" s="898">
        <f>F111+F112</f>
        <v>45</v>
      </c>
      <c r="G113" s="899"/>
      <c r="H113" s="900">
        <f>H111+H112</f>
        <v>60.369677999999993</v>
      </c>
      <c r="I113" s="901"/>
    </row>
  </sheetData>
  <autoFilter ref="A4:O93">
    <filterColumn colId="1">
      <filters>
        <filter val="MC"/>
      </filters>
    </filterColumn>
  </autoFilter>
  <mergeCells count="37">
    <mergeCell ref="D113:E113"/>
    <mergeCell ref="F113:G113"/>
    <mergeCell ref="H113:I113"/>
    <mergeCell ref="D111:E111"/>
    <mergeCell ref="F111:G111"/>
    <mergeCell ref="H111:I111"/>
    <mergeCell ref="D112:E112"/>
    <mergeCell ref="F112:G112"/>
    <mergeCell ref="H112:I112"/>
    <mergeCell ref="A97:O97"/>
    <mergeCell ref="A42:O42"/>
    <mergeCell ref="D109:I109"/>
    <mergeCell ref="D110:E110"/>
    <mergeCell ref="F110:G110"/>
    <mergeCell ref="H110:I110"/>
    <mergeCell ref="A4:A5"/>
    <mergeCell ref="B4:B5"/>
    <mergeCell ref="C4:C5"/>
    <mergeCell ref="D4:D5"/>
    <mergeCell ref="E4:E5"/>
    <mergeCell ref="A1:O1"/>
    <mergeCell ref="A2:O2"/>
    <mergeCell ref="A3:C3"/>
    <mergeCell ref="E3:G3"/>
    <mergeCell ref="H3:O3"/>
    <mergeCell ref="L4:L5"/>
    <mergeCell ref="M4:M5"/>
    <mergeCell ref="N4:N5"/>
    <mergeCell ref="O4:O5"/>
    <mergeCell ref="B62:B63"/>
    <mergeCell ref="C62:C63"/>
    <mergeCell ref="F4:F5"/>
    <mergeCell ref="G4:G5"/>
    <mergeCell ref="H4:H5"/>
    <mergeCell ref="I4:I5"/>
    <mergeCell ref="J4:J5"/>
    <mergeCell ref="K4:K5"/>
  </mergeCells>
  <conditionalFormatting sqref="L6 L8:L25 D8:J18 D6:J6 D7:H7">
    <cfRule type="notContainsBlanks" priority="8">
      <formula>LEN(TRIM(D6))&gt;0</formula>
    </cfRule>
  </conditionalFormatting>
  <conditionalFormatting sqref="I22">
    <cfRule type="notContainsBlanks" priority="7">
      <formula>LEN(TRIM(I22))&gt;0</formula>
    </cfRule>
  </conditionalFormatting>
  <conditionalFormatting sqref="C6">
    <cfRule type="cellIs" dxfId="0" priority="6" operator="equal">
      <formula>0</formula>
    </cfRule>
  </conditionalFormatting>
  <conditionalFormatting sqref="D106:J106 D104:H104 E103:J103 D100:J101 H99:J99 D102:G102">
    <cfRule type="notContainsBlanks" priority="5">
      <formula>LEN(TRIM(D99))&gt;0</formula>
    </cfRule>
  </conditionalFormatting>
  <conditionalFormatting sqref="D103">
    <cfRule type="notContainsBlanks" priority="4">
      <formula>LEN(TRIM(D103))&gt;0</formula>
    </cfRule>
  </conditionalFormatting>
  <conditionalFormatting sqref="H107:I107">
    <cfRule type="notContainsBlanks" priority="3">
      <formula>LEN(TRIM(H107))&gt;0</formula>
    </cfRule>
  </conditionalFormatting>
  <conditionalFormatting sqref="H98:J98">
    <cfRule type="notContainsBlanks" priority="2">
      <formula>LEN(TRIM(H98))&gt;0</formula>
    </cfRule>
  </conditionalFormatting>
  <conditionalFormatting sqref="H102:J102">
    <cfRule type="notContainsBlanks" priority="1">
      <formula>LEN(TRIM(H102))&gt;0</formula>
    </cfRule>
  </conditionalFormatting>
  <pageMargins left="0.23622047244094491" right="0.23622047244094491" top="0.59055118110236227" bottom="0.47244094488188981" header="0.31496062992125984" footer="0.31496062992125984"/>
  <pageSetup paperSize="9" scale="67" fitToHeight="0" orientation="landscape" r:id="rId1"/>
  <headerFooter>
    <oddFooter>&amp;RPagina &amp;P di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1:V36"/>
  <sheetViews>
    <sheetView zoomScale="70" zoomScaleNormal="70" workbookViewId="0">
      <pane ySplit="5" topLeftCell="A12" activePane="bottomLeft" state="frozen"/>
      <selection pane="bottomLeft" activeCell="P26" sqref="P26:P29"/>
    </sheetView>
  </sheetViews>
  <sheetFormatPr defaultColWidth="9.140625" defaultRowHeight="15.75" x14ac:dyDescent="0.25"/>
  <cols>
    <col min="1" max="1" width="5.5703125" style="32" customWidth="1"/>
    <col min="2" max="2" width="7" style="33" customWidth="1"/>
    <col min="3" max="3" width="36" style="34" customWidth="1"/>
    <col min="4" max="4" width="14.140625" style="35" bestFit="1" customWidth="1"/>
    <col min="5" max="5" width="8.42578125" style="7" customWidth="1"/>
    <col min="6" max="6" width="9.7109375" style="36" bestFit="1" customWidth="1"/>
    <col min="7" max="7" width="10" style="36" customWidth="1"/>
    <col min="8" max="8" width="10.85546875" style="36" customWidth="1"/>
    <col min="9" max="9" width="11" style="37" bestFit="1" customWidth="1"/>
    <col min="10" max="10" width="10.140625" style="36" customWidth="1"/>
    <col min="11" max="11" width="9.42578125" style="38" customWidth="1"/>
    <col min="12" max="12" width="21.85546875" style="38" customWidth="1"/>
    <col min="13" max="13" width="12.5703125" style="38" customWidth="1"/>
    <col min="14" max="14" width="13.140625" style="31" customWidth="1"/>
    <col min="15" max="15" width="8.5703125" style="62" bestFit="1" customWidth="1"/>
    <col min="16" max="16" width="11.5703125" style="31" bestFit="1" customWidth="1"/>
    <col min="17" max="17" width="15" style="44" customWidth="1"/>
    <col min="18" max="18" width="9.140625" style="2"/>
    <col min="19" max="19" width="9.7109375" style="2" bestFit="1" customWidth="1"/>
    <col min="20" max="16384" width="9.140625" style="2"/>
  </cols>
  <sheetData>
    <row r="1" spans="1:22" ht="15.75" customHeight="1" thickBot="1" x14ac:dyDescent="0.3">
      <c r="A1" s="867">
        <f ca="1">TODAY()</f>
        <v>43080</v>
      </c>
      <c r="B1" s="868"/>
      <c r="C1" s="868"/>
      <c r="D1" s="868"/>
      <c r="E1" s="868"/>
      <c r="F1" s="868"/>
      <c r="G1" s="868"/>
      <c r="H1" s="868"/>
      <c r="I1" s="868"/>
      <c r="J1" s="868"/>
      <c r="K1" s="868"/>
      <c r="L1" s="868"/>
      <c r="M1" s="868"/>
      <c r="N1" s="868"/>
      <c r="O1" s="868"/>
      <c r="P1" s="868"/>
      <c r="Q1" s="869"/>
    </row>
    <row r="2" spans="1:22" ht="36.950000000000003" customHeight="1" thickBot="1" x14ac:dyDescent="0.3">
      <c r="A2" s="870" t="s">
        <v>220</v>
      </c>
      <c r="B2" s="871"/>
      <c r="C2" s="871"/>
      <c r="D2" s="871"/>
      <c r="E2" s="871"/>
      <c r="F2" s="871"/>
      <c r="G2" s="871"/>
      <c r="H2" s="871"/>
      <c r="I2" s="871"/>
      <c r="J2" s="871"/>
      <c r="K2" s="871"/>
      <c r="L2" s="871"/>
      <c r="M2" s="871"/>
      <c r="N2" s="871"/>
      <c r="O2" s="871"/>
      <c r="P2" s="871"/>
      <c r="Q2" s="872"/>
    </row>
    <row r="3" spans="1:22" ht="19.5" customHeight="1" thickBot="1" x14ac:dyDescent="0.3">
      <c r="A3" s="924" t="s">
        <v>0</v>
      </c>
      <c r="B3" s="925"/>
      <c r="C3" s="926"/>
      <c r="D3" s="927" t="s">
        <v>1</v>
      </c>
      <c r="E3" s="928"/>
      <c r="F3" s="929" t="s">
        <v>2</v>
      </c>
      <c r="G3" s="930"/>
      <c r="H3" s="931"/>
      <c r="I3" s="932"/>
      <c r="J3" s="928"/>
      <c r="K3" s="933" t="s">
        <v>215</v>
      </c>
      <c r="L3" s="934"/>
      <c r="M3" s="934"/>
      <c r="N3" s="934"/>
      <c r="O3" s="934"/>
      <c r="P3" s="934"/>
      <c r="Q3" s="935"/>
    </row>
    <row r="4" spans="1:22" ht="32.25" customHeight="1" x14ac:dyDescent="0.25">
      <c r="A4" s="936" t="s">
        <v>4</v>
      </c>
      <c r="B4" s="938" t="s">
        <v>5</v>
      </c>
      <c r="C4" s="940" t="s">
        <v>6</v>
      </c>
      <c r="D4" s="942" t="s">
        <v>7</v>
      </c>
      <c r="E4" s="944" t="s">
        <v>8</v>
      </c>
      <c r="F4" s="952" t="s">
        <v>9</v>
      </c>
      <c r="G4" s="948" t="s">
        <v>10</v>
      </c>
      <c r="H4" s="950" t="s">
        <v>11</v>
      </c>
      <c r="I4" s="947" t="s">
        <v>12</v>
      </c>
      <c r="J4" s="946"/>
      <c r="K4" s="952" t="s">
        <v>13</v>
      </c>
      <c r="L4" s="948" t="s">
        <v>14</v>
      </c>
      <c r="M4" s="948" t="s">
        <v>15</v>
      </c>
      <c r="N4" s="948" t="s">
        <v>16</v>
      </c>
      <c r="O4" s="946" t="s">
        <v>194</v>
      </c>
      <c r="P4" s="947"/>
      <c r="Q4" s="950" t="s">
        <v>216</v>
      </c>
    </row>
    <row r="5" spans="1:22" ht="16.5" thickBot="1" x14ac:dyDescent="0.3">
      <c r="A5" s="937"/>
      <c r="B5" s="939"/>
      <c r="C5" s="941"/>
      <c r="D5" s="943"/>
      <c r="E5" s="945"/>
      <c r="F5" s="953"/>
      <c r="G5" s="949"/>
      <c r="H5" s="951"/>
      <c r="I5" s="51" t="s">
        <v>18</v>
      </c>
      <c r="J5" s="52" t="s">
        <v>19</v>
      </c>
      <c r="K5" s="953"/>
      <c r="L5" s="949"/>
      <c r="M5" s="949"/>
      <c r="N5" s="949"/>
      <c r="O5" s="61" t="s">
        <v>196</v>
      </c>
      <c r="P5" s="54" t="s">
        <v>195</v>
      </c>
      <c r="Q5" s="951"/>
    </row>
    <row r="6" spans="1:22" ht="30" customHeight="1" thickBot="1" x14ac:dyDescent="0.3">
      <c r="A6" s="957" t="s">
        <v>20</v>
      </c>
      <c r="B6" s="958"/>
      <c r="C6" s="958"/>
      <c r="D6" s="958"/>
      <c r="E6" s="958"/>
      <c r="F6" s="958"/>
      <c r="G6" s="958"/>
      <c r="H6" s="958"/>
      <c r="I6" s="958"/>
      <c r="J6" s="958"/>
      <c r="K6" s="958"/>
      <c r="L6" s="958"/>
      <c r="M6" s="958"/>
      <c r="N6" s="958"/>
      <c r="O6" s="958"/>
      <c r="P6" s="958"/>
      <c r="Q6" s="959"/>
    </row>
    <row r="7" spans="1:22" ht="63" x14ac:dyDescent="0.25">
      <c r="A7" s="50">
        <v>1</v>
      </c>
      <c r="B7" s="3" t="s">
        <v>21</v>
      </c>
      <c r="C7" s="4" t="s">
        <v>26</v>
      </c>
      <c r="D7" s="60"/>
      <c r="E7" s="85"/>
      <c r="F7" s="66"/>
      <c r="G7" s="86"/>
      <c r="H7" s="87"/>
      <c r="I7" s="88"/>
      <c r="J7" s="87"/>
      <c r="K7" s="92">
        <v>0.9</v>
      </c>
      <c r="L7" s="6" t="s">
        <v>212</v>
      </c>
      <c r="M7" s="6" t="s">
        <v>6</v>
      </c>
      <c r="N7" s="71" t="s">
        <v>49</v>
      </c>
      <c r="O7" s="90" t="s">
        <v>34</v>
      </c>
      <c r="P7" s="71" t="s">
        <v>29</v>
      </c>
      <c r="Q7" s="99" t="s">
        <v>210</v>
      </c>
    </row>
    <row r="8" spans="1:22" ht="31.5" x14ac:dyDescent="0.25">
      <c r="A8" s="17">
        <v>2</v>
      </c>
      <c r="B8" s="8" t="s">
        <v>57</v>
      </c>
      <c r="C8" s="9" t="s">
        <v>58</v>
      </c>
      <c r="D8" s="24"/>
      <c r="E8" s="45"/>
      <c r="F8" s="15"/>
      <c r="G8" s="57"/>
      <c r="H8" s="18"/>
      <c r="I8" s="89"/>
      <c r="J8" s="18"/>
      <c r="K8" s="59">
        <v>1.2589999999999999</v>
      </c>
      <c r="L8" s="53" t="s">
        <v>59</v>
      </c>
      <c r="M8" s="53" t="s">
        <v>6</v>
      </c>
      <c r="N8" s="41" t="s">
        <v>24</v>
      </c>
      <c r="O8" s="63">
        <v>2</v>
      </c>
      <c r="P8" s="41" t="s">
        <v>34</v>
      </c>
      <c r="Q8" s="48">
        <v>1</v>
      </c>
      <c r="R8" s="7"/>
      <c r="S8" s="7"/>
      <c r="T8" s="7"/>
      <c r="U8" s="7"/>
      <c r="V8" s="7"/>
    </row>
    <row r="9" spans="1:22" ht="47.25" x14ac:dyDescent="0.25">
      <c r="A9" s="17">
        <v>3</v>
      </c>
      <c r="B9" s="8" t="s">
        <v>57</v>
      </c>
      <c r="C9" s="9" t="s">
        <v>64</v>
      </c>
      <c r="D9" s="24"/>
      <c r="E9" s="45"/>
      <c r="F9" s="15"/>
      <c r="G9" s="57"/>
      <c r="H9" s="18"/>
      <c r="I9" s="89"/>
      <c r="J9" s="18"/>
      <c r="K9" s="59">
        <v>9.3200000000000005E-2</v>
      </c>
      <c r="L9" s="53" t="s">
        <v>185</v>
      </c>
      <c r="M9" s="53" t="s">
        <v>6</v>
      </c>
      <c r="N9" s="41" t="s">
        <v>24</v>
      </c>
      <c r="O9" s="63">
        <v>2</v>
      </c>
      <c r="P9" s="41" t="s">
        <v>34</v>
      </c>
      <c r="Q9" s="48">
        <v>1</v>
      </c>
      <c r="R9" s="7"/>
      <c r="S9" s="7"/>
      <c r="T9" s="7"/>
      <c r="U9" s="7"/>
      <c r="V9" s="7"/>
    </row>
    <row r="10" spans="1:22" ht="31.5" x14ac:dyDescent="0.25">
      <c r="A10" s="17">
        <v>4</v>
      </c>
      <c r="B10" s="8" t="s">
        <v>57</v>
      </c>
      <c r="C10" s="9" t="s">
        <v>68</v>
      </c>
      <c r="D10" s="24"/>
      <c r="E10" s="45"/>
      <c r="F10" s="15"/>
      <c r="G10" s="57"/>
      <c r="H10" s="18"/>
      <c r="I10" s="64"/>
      <c r="J10" s="18"/>
      <c r="K10" s="59">
        <v>0.76700000000000002</v>
      </c>
      <c r="L10" s="53" t="s">
        <v>69</v>
      </c>
      <c r="M10" s="53" t="s">
        <v>6</v>
      </c>
      <c r="N10" s="41" t="s">
        <v>24</v>
      </c>
      <c r="O10" s="63">
        <v>2</v>
      </c>
      <c r="P10" s="41" t="s">
        <v>34</v>
      </c>
      <c r="Q10" s="48">
        <v>1</v>
      </c>
      <c r="R10" s="7"/>
      <c r="S10" s="7"/>
      <c r="T10" s="7"/>
      <c r="U10" s="7"/>
      <c r="V10" s="7"/>
    </row>
    <row r="11" spans="1:22" x14ac:dyDescent="0.25">
      <c r="A11" s="17">
        <v>5</v>
      </c>
      <c r="B11" s="8" t="s">
        <v>57</v>
      </c>
      <c r="C11" s="9" t="s">
        <v>76</v>
      </c>
      <c r="D11" s="24"/>
      <c r="E11" s="45"/>
      <c r="F11" s="15"/>
      <c r="G11" s="57"/>
      <c r="H11" s="18"/>
      <c r="I11" s="89"/>
      <c r="J11" s="18"/>
      <c r="K11" s="59">
        <v>1</v>
      </c>
      <c r="L11" s="53" t="s">
        <v>77</v>
      </c>
      <c r="M11" s="53" t="s">
        <v>6</v>
      </c>
      <c r="N11" s="41" t="s">
        <v>24</v>
      </c>
      <c r="O11" s="63">
        <v>2</v>
      </c>
      <c r="P11" s="41" t="s">
        <v>29</v>
      </c>
      <c r="Q11" s="48">
        <v>1</v>
      </c>
      <c r="R11" s="7"/>
      <c r="S11" s="7"/>
      <c r="T11" s="7"/>
      <c r="U11" s="7"/>
      <c r="V11" s="7"/>
    </row>
    <row r="12" spans="1:22" ht="63.75" thickBot="1" x14ac:dyDescent="0.3">
      <c r="A12" s="80">
        <v>6</v>
      </c>
      <c r="B12" s="175" t="s">
        <v>80</v>
      </c>
      <c r="C12" s="19" t="s">
        <v>107</v>
      </c>
      <c r="D12" s="75"/>
      <c r="E12" s="91"/>
      <c r="F12" s="81"/>
      <c r="G12" s="82"/>
      <c r="H12" s="83"/>
      <c r="I12" s="98"/>
      <c r="J12" s="83"/>
      <c r="K12" s="20">
        <v>1.2649999999999999</v>
      </c>
      <c r="L12" s="21" t="s">
        <v>213</v>
      </c>
      <c r="M12" s="21" t="s">
        <v>6</v>
      </c>
      <c r="N12" s="42" t="s">
        <v>24</v>
      </c>
      <c r="O12" s="84" t="s">
        <v>34</v>
      </c>
      <c r="P12" s="42" t="s">
        <v>25</v>
      </c>
      <c r="Q12" s="165">
        <v>1</v>
      </c>
      <c r="R12" s="7"/>
      <c r="S12" s="7"/>
      <c r="T12" s="7"/>
      <c r="U12" s="7"/>
      <c r="V12" s="7"/>
    </row>
    <row r="13" spans="1:22" ht="31.5" x14ac:dyDescent="0.25">
      <c r="A13" s="101">
        <v>7</v>
      </c>
      <c r="B13" s="102" t="s">
        <v>57</v>
      </c>
      <c r="C13" s="103" t="s">
        <v>66</v>
      </c>
      <c r="D13" s="167"/>
      <c r="E13" s="168"/>
      <c r="F13" s="171"/>
      <c r="G13" s="166"/>
      <c r="H13" s="172"/>
      <c r="I13" s="173"/>
      <c r="J13" s="172"/>
      <c r="K13" s="107">
        <v>9.1999999999999998E-2</v>
      </c>
      <c r="L13" s="108" t="s">
        <v>67</v>
      </c>
      <c r="M13" s="108" t="s">
        <v>6</v>
      </c>
      <c r="N13" s="148" t="s">
        <v>24</v>
      </c>
      <c r="O13" s="149">
        <v>1</v>
      </c>
      <c r="P13" s="148" t="s">
        <v>24</v>
      </c>
      <c r="Q13" s="109">
        <v>1</v>
      </c>
      <c r="R13" s="7"/>
      <c r="S13" s="7"/>
      <c r="T13" s="7"/>
      <c r="U13" s="7"/>
      <c r="V13" s="7"/>
    </row>
    <row r="14" spans="1:22" ht="48" thickBot="1" x14ac:dyDescent="0.3">
      <c r="A14" s="117">
        <v>8</v>
      </c>
      <c r="B14" s="118" t="s">
        <v>80</v>
      </c>
      <c r="C14" s="119" t="s">
        <v>112</v>
      </c>
      <c r="D14" s="169"/>
      <c r="E14" s="170"/>
      <c r="F14" s="120"/>
      <c r="G14" s="121"/>
      <c r="H14" s="122"/>
      <c r="I14" s="174"/>
      <c r="J14" s="122"/>
      <c r="K14" s="135">
        <v>0.35</v>
      </c>
      <c r="L14" s="136" t="s">
        <v>113</v>
      </c>
      <c r="M14" s="136" t="s">
        <v>6</v>
      </c>
      <c r="N14" s="137" t="s">
        <v>24</v>
      </c>
      <c r="O14" s="157">
        <v>2</v>
      </c>
      <c r="P14" s="137" t="s">
        <v>214</v>
      </c>
      <c r="Q14" s="139">
        <v>1</v>
      </c>
      <c r="R14" s="7"/>
      <c r="S14" s="7"/>
      <c r="T14" s="7"/>
      <c r="U14" s="7"/>
      <c r="V14" s="7"/>
    </row>
    <row r="15" spans="1:22" ht="30" customHeight="1" thickBot="1" x14ac:dyDescent="0.3">
      <c r="A15" s="954" t="s">
        <v>136</v>
      </c>
      <c r="B15" s="955"/>
      <c r="C15" s="955"/>
      <c r="D15" s="955"/>
      <c r="E15" s="955"/>
      <c r="F15" s="955"/>
      <c r="G15" s="955"/>
      <c r="H15" s="955"/>
      <c r="I15" s="955"/>
      <c r="J15" s="955"/>
      <c r="K15" s="955"/>
      <c r="L15" s="955"/>
      <c r="M15" s="955"/>
      <c r="N15" s="955"/>
      <c r="O15" s="955"/>
      <c r="P15" s="955"/>
      <c r="Q15" s="956"/>
    </row>
    <row r="16" spans="1:22" s="1" customFormat="1" ht="31.5" x14ac:dyDescent="0.25">
      <c r="A16" s="50">
        <v>9</v>
      </c>
      <c r="B16" s="3" t="s">
        <v>21</v>
      </c>
      <c r="C16" s="4" t="s">
        <v>137</v>
      </c>
      <c r="D16" s="60"/>
      <c r="E16" s="65"/>
      <c r="F16" s="66"/>
      <c r="G16" s="67"/>
      <c r="H16" s="68"/>
      <c r="I16" s="69"/>
      <c r="J16" s="70"/>
      <c r="K16" s="5">
        <v>0.13200000000000001</v>
      </c>
      <c r="L16" s="6" t="s">
        <v>138</v>
      </c>
      <c r="M16" s="6" t="s">
        <v>6</v>
      </c>
      <c r="N16" s="71" t="s">
        <v>24</v>
      </c>
      <c r="O16" s="72">
        <v>1</v>
      </c>
      <c r="P16" s="73" t="s">
        <v>34</v>
      </c>
      <c r="Q16" s="74">
        <v>1</v>
      </c>
      <c r="R16" s="2"/>
      <c r="S16" s="2"/>
      <c r="T16" s="2"/>
      <c r="U16" s="2"/>
      <c r="V16" s="2"/>
    </row>
    <row r="17" spans="1:22" s="1" customFormat="1" x14ac:dyDescent="0.25">
      <c r="A17" s="17">
        <v>10</v>
      </c>
      <c r="B17" s="55" t="s">
        <v>21</v>
      </c>
      <c r="C17" s="19" t="s">
        <v>139</v>
      </c>
      <c r="D17" s="75"/>
      <c r="E17" s="76"/>
      <c r="F17" s="15"/>
      <c r="G17" s="77"/>
      <c r="H17" s="46"/>
      <c r="I17" s="78"/>
      <c r="J17" s="58"/>
      <c r="K17" s="59">
        <v>0.24829999999999999</v>
      </c>
      <c r="L17" s="53" t="s">
        <v>140</v>
      </c>
      <c r="M17" s="53" t="s">
        <v>6</v>
      </c>
      <c r="N17" s="41" t="s">
        <v>24</v>
      </c>
      <c r="O17" s="63">
        <v>1</v>
      </c>
      <c r="P17" s="41" t="s">
        <v>34</v>
      </c>
      <c r="Q17" s="48">
        <v>1</v>
      </c>
      <c r="R17" s="2"/>
      <c r="S17" s="2"/>
      <c r="T17" s="2"/>
      <c r="U17" s="2"/>
      <c r="V17" s="2"/>
    </row>
    <row r="18" spans="1:22" s="1" customFormat="1" ht="31.5" x14ac:dyDescent="0.25">
      <c r="A18" s="17">
        <v>11</v>
      </c>
      <c r="B18" s="8" t="s">
        <v>21</v>
      </c>
      <c r="C18" s="9" t="s">
        <v>141</v>
      </c>
      <c r="D18" s="24"/>
      <c r="E18" s="45"/>
      <c r="F18" s="15"/>
      <c r="G18" s="77"/>
      <c r="H18" s="46"/>
      <c r="I18" s="47"/>
      <c r="J18" s="11"/>
      <c r="K18" s="59">
        <v>0.15690000000000001</v>
      </c>
      <c r="L18" s="53" t="s">
        <v>142</v>
      </c>
      <c r="M18" s="53" t="s">
        <v>6</v>
      </c>
      <c r="N18" s="53" t="s">
        <v>49</v>
      </c>
      <c r="O18" s="63">
        <v>2</v>
      </c>
      <c r="P18" s="41" t="s">
        <v>24</v>
      </c>
      <c r="Q18" s="100">
        <v>1</v>
      </c>
      <c r="R18" s="2"/>
      <c r="S18" s="2"/>
      <c r="T18" s="2"/>
      <c r="U18" s="2"/>
      <c r="V18" s="2"/>
    </row>
    <row r="19" spans="1:22" s="1" customFormat="1" x14ac:dyDescent="0.25">
      <c r="A19" s="17">
        <v>12</v>
      </c>
      <c r="B19" s="55" t="s">
        <v>21</v>
      </c>
      <c r="C19" s="19" t="s">
        <v>144</v>
      </c>
      <c r="D19" s="75"/>
      <c r="E19" s="76"/>
      <c r="F19" s="15"/>
      <c r="G19" s="77"/>
      <c r="H19" s="46"/>
      <c r="I19" s="78"/>
      <c r="J19" s="79"/>
      <c r="K19" s="59">
        <v>0.36721999999999999</v>
      </c>
      <c r="L19" s="53" t="s">
        <v>145</v>
      </c>
      <c r="M19" s="53" t="s">
        <v>6</v>
      </c>
      <c r="N19" s="53" t="s">
        <v>49</v>
      </c>
      <c r="O19" s="63">
        <v>2</v>
      </c>
      <c r="P19" s="41" t="s">
        <v>197</v>
      </c>
      <c r="Q19" s="48">
        <v>1</v>
      </c>
      <c r="R19" s="2"/>
      <c r="S19" s="2"/>
      <c r="T19" s="2"/>
      <c r="U19" s="2"/>
      <c r="V19" s="2"/>
    </row>
    <row r="20" spans="1:22" s="1" customFormat="1" x14ac:dyDescent="0.25">
      <c r="A20" s="17">
        <v>13</v>
      </c>
      <c r="B20" s="8" t="s">
        <v>27</v>
      </c>
      <c r="C20" s="9" t="s">
        <v>147</v>
      </c>
      <c r="D20" s="24"/>
      <c r="E20" s="14"/>
      <c r="F20" s="15"/>
      <c r="G20" s="77"/>
      <c r="H20" s="46"/>
      <c r="I20" s="30">
        <v>1</v>
      </c>
      <c r="J20" s="11">
        <v>6.4000000000000001E-2</v>
      </c>
      <c r="K20" s="59">
        <v>0.26900000000000002</v>
      </c>
      <c r="L20" s="53" t="s">
        <v>148</v>
      </c>
      <c r="M20" s="53" t="s">
        <v>6</v>
      </c>
      <c r="N20" s="41" t="s">
        <v>24</v>
      </c>
      <c r="O20" s="63">
        <v>2</v>
      </c>
      <c r="P20" s="41" t="s">
        <v>34</v>
      </c>
      <c r="Q20" s="48">
        <v>1</v>
      </c>
      <c r="R20" s="2"/>
      <c r="S20" s="2"/>
      <c r="T20" s="2"/>
      <c r="U20" s="2"/>
      <c r="V20" s="2"/>
    </row>
    <row r="21" spans="1:22" s="1" customFormat="1" ht="31.5" x14ac:dyDescent="0.25">
      <c r="A21" s="17">
        <v>14</v>
      </c>
      <c r="B21" s="8" t="s">
        <v>57</v>
      </c>
      <c r="C21" s="23" t="s">
        <v>153</v>
      </c>
      <c r="D21" s="25"/>
      <c r="E21" s="26"/>
      <c r="F21" s="25"/>
      <c r="G21" s="27"/>
      <c r="H21" s="28"/>
      <c r="I21" s="29"/>
      <c r="J21" s="26"/>
      <c r="K21" s="59">
        <v>0.2</v>
      </c>
      <c r="L21" s="53" t="s">
        <v>154</v>
      </c>
      <c r="M21" s="53" t="s">
        <v>6</v>
      </c>
      <c r="N21" s="41" t="s">
        <v>24</v>
      </c>
      <c r="O21" s="63">
        <v>1</v>
      </c>
      <c r="P21" s="41" t="s">
        <v>34</v>
      </c>
      <c r="Q21" s="48">
        <v>1</v>
      </c>
      <c r="R21" s="2"/>
      <c r="S21" s="2"/>
      <c r="T21" s="2"/>
      <c r="U21" s="2"/>
      <c r="V21" s="2"/>
    </row>
    <row r="22" spans="1:22" s="1" customFormat="1" ht="31.5" x14ac:dyDescent="0.25">
      <c r="A22" s="17">
        <v>15</v>
      </c>
      <c r="B22" s="8" t="s">
        <v>57</v>
      </c>
      <c r="C22" s="23" t="s">
        <v>156</v>
      </c>
      <c r="D22" s="25"/>
      <c r="E22" s="26"/>
      <c r="F22" s="25"/>
      <c r="G22" s="27"/>
      <c r="H22" s="28"/>
      <c r="I22" s="29"/>
      <c r="J22" s="26"/>
      <c r="K22" s="59">
        <v>0.19</v>
      </c>
      <c r="L22" s="53" t="s">
        <v>157</v>
      </c>
      <c r="M22" s="53" t="s">
        <v>6</v>
      </c>
      <c r="N22" s="53" t="s">
        <v>24</v>
      </c>
      <c r="O22" s="63">
        <v>2</v>
      </c>
      <c r="P22" s="41" t="s">
        <v>34</v>
      </c>
      <c r="Q22" s="48">
        <v>1</v>
      </c>
      <c r="R22" s="2"/>
      <c r="S22" s="2"/>
      <c r="T22" s="2"/>
      <c r="U22" s="2"/>
      <c r="V22" s="2"/>
    </row>
    <row r="23" spans="1:22" s="1" customFormat="1" ht="31.5" x14ac:dyDescent="0.25">
      <c r="A23" s="17">
        <v>16</v>
      </c>
      <c r="B23" s="8" t="s">
        <v>57</v>
      </c>
      <c r="C23" s="23" t="s">
        <v>188</v>
      </c>
      <c r="D23" s="25"/>
      <c r="E23" s="26"/>
      <c r="F23" s="25"/>
      <c r="G23" s="27"/>
      <c r="H23" s="28"/>
      <c r="I23" s="29"/>
      <c r="J23" s="26"/>
      <c r="K23" s="59">
        <v>0.30425999999999997</v>
      </c>
      <c r="L23" s="53" t="s">
        <v>189</v>
      </c>
      <c r="M23" s="53" t="s">
        <v>6</v>
      </c>
      <c r="N23" s="53" t="s">
        <v>24</v>
      </c>
      <c r="O23" s="63">
        <v>2</v>
      </c>
      <c r="P23" s="41" t="s">
        <v>198</v>
      </c>
      <c r="Q23" s="48">
        <v>1</v>
      </c>
      <c r="R23" s="2"/>
      <c r="S23" s="2"/>
      <c r="T23" s="2"/>
      <c r="U23" s="2"/>
      <c r="V23" s="2"/>
    </row>
    <row r="24" spans="1:22" s="1" customFormat="1" ht="31.5" x14ac:dyDescent="0.25">
      <c r="A24" s="17">
        <v>17</v>
      </c>
      <c r="B24" s="8" t="s">
        <v>171</v>
      </c>
      <c r="C24" s="23" t="s">
        <v>174</v>
      </c>
      <c r="D24" s="25"/>
      <c r="E24" s="26"/>
      <c r="F24" s="25"/>
      <c r="G24" s="27"/>
      <c r="H24" s="28"/>
      <c r="I24" s="29"/>
      <c r="J24" s="26"/>
      <c r="K24" s="59">
        <v>0.05</v>
      </c>
      <c r="L24" s="53" t="s">
        <v>175</v>
      </c>
      <c r="M24" s="53" t="s">
        <v>6</v>
      </c>
      <c r="N24" s="41" t="s">
        <v>24</v>
      </c>
      <c r="O24" s="63">
        <v>1</v>
      </c>
      <c r="P24" s="41" t="s">
        <v>34</v>
      </c>
      <c r="Q24" s="48">
        <v>1</v>
      </c>
      <c r="R24" s="2"/>
      <c r="S24" s="2"/>
      <c r="T24" s="2"/>
      <c r="U24" s="2"/>
      <c r="V24" s="2"/>
    </row>
    <row r="25" spans="1:22" s="1" customFormat="1" ht="84" customHeight="1" thickBot="1" x14ac:dyDescent="0.3">
      <c r="A25" s="80">
        <v>18</v>
      </c>
      <c r="B25" s="55" t="s">
        <v>171</v>
      </c>
      <c r="C25" s="56" t="s">
        <v>176</v>
      </c>
      <c r="D25" s="93"/>
      <c r="E25" s="94"/>
      <c r="F25" s="93"/>
      <c r="G25" s="95"/>
      <c r="H25" s="96"/>
      <c r="I25" s="97"/>
      <c r="J25" s="94"/>
      <c r="K25" s="20">
        <v>0.37306400000000001</v>
      </c>
      <c r="L25" s="21" t="s">
        <v>177</v>
      </c>
      <c r="M25" s="21" t="s">
        <v>6</v>
      </c>
      <c r="N25" s="21" t="s">
        <v>49</v>
      </c>
      <c r="O25" s="84">
        <v>2</v>
      </c>
      <c r="P25" s="42" t="s">
        <v>34</v>
      </c>
      <c r="Q25" s="141" t="s">
        <v>211</v>
      </c>
      <c r="R25" s="2"/>
      <c r="S25" s="2"/>
      <c r="T25" s="2"/>
      <c r="U25" s="2"/>
      <c r="V25" s="2"/>
    </row>
    <row r="26" spans="1:22" s="1" customFormat="1" x14ac:dyDescent="0.25">
      <c r="A26" s="101">
        <v>19</v>
      </c>
      <c r="B26" s="102" t="s">
        <v>21</v>
      </c>
      <c r="C26" s="142" t="s">
        <v>146</v>
      </c>
      <c r="D26" s="143"/>
      <c r="E26" s="144"/>
      <c r="F26" s="143"/>
      <c r="G26" s="145"/>
      <c r="H26" s="146"/>
      <c r="I26" s="147"/>
      <c r="J26" s="144"/>
      <c r="K26" s="107">
        <v>0.7</v>
      </c>
      <c r="L26" s="108" t="s">
        <v>23</v>
      </c>
      <c r="M26" s="108" t="s">
        <v>6</v>
      </c>
      <c r="N26" s="148" t="s">
        <v>24</v>
      </c>
      <c r="O26" s="149">
        <v>2</v>
      </c>
      <c r="P26" s="148" t="s">
        <v>24</v>
      </c>
      <c r="Q26" s="109">
        <v>1</v>
      </c>
      <c r="R26" s="2"/>
      <c r="S26" s="2"/>
      <c r="T26" s="2"/>
      <c r="U26" s="2"/>
      <c r="V26" s="2"/>
    </row>
    <row r="27" spans="1:22" s="1" customFormat="1" ht="47.25" x14ac:dyDescent="0.25">
      <c r="A27" s="110">
        <v>20</v>
      </c>
      <c r="B27" s="111" t="s">
        <v>80</v>
      </c>
      <c r="C27" s="129" t="s">
        <v>164</v>
      </c>
      <c r="D27" s="130"/>
      <c r="E27" s="131"/>
      <c r="F27" s="130"/>
      <c r="G27" s="132"/>
      <c r="H27" s="133"/>
      <c r="I27" s="134"/>
      <c r="J27" s="131"/>
      <c r="K27" s="113">
        <v>1.4999999999999999E-2</v>
      </c>
      <c r="L27" s="114" t="s">
        <v>165</v>
      </c>
      <c r="M27" s="114" t="s">
        <v>6</v>
      </c>
      <c r="N27" s="116" t="s">
        <v>24</v>
      </c>
      <c r="O27" s="150">
        <v>1</v>
      </c>
      <c r="P27" s="116" t="s">
        <v>24</v>
      </c>
      <c r="Q27" s="115">
        <v>1</v>
      </c>
      <c r="R27" s="2"/>
      <c r="S27" s="2"/>
      <c r="T27" s="2"/>
      <c r="U27" s="2"/>
      <c r="V27" s="2"/>
    </row>
    <row r="28" spans="1:22" s="1" customFormat="1" ht="31.5" x14ac:dyDescent="0.25">
      <c r="A28" s="110">
        <v>21</v>
      </c>
      <c r="B28" s="111" t="s">
        <v>171</v>
      </c>
      <c r="C28" s="112" t="s">
        <v>172</v>
      </c>
      <c r="D28" s="125"/>
      <c r="E28" s="104"/>
      <c r="F28" s="105"/>
      <c r="G28" s="126"/>
      <c r="H28" s="127"/>
      <c r="I28" s="128">
        <v>1</v>
      </c>
      <c r="J28" s="106">
        <v>4.0250000000000004</v>
      </c>
      <c r="K28" s="113">
        <v>0.38973571000000001</v>
      </c>
      <c r="L28" s="114" t="s">
        <v>173</v>
      </c>
      <c r="M28" s="114" t="s">
        <v>6</v>
      </c>
      <c r="N28" s="116" t="s">
        <v>24</v>
      </c>
      <c r="O28" s="150">
        <v>2</v>
      </c>
      <c r="P28" s="116" t="s">
        <v>24</v>
      </c>
      <c r="Q28" s="115">
        <v>1</v>
      </c>
      <c r="R28" s="2"/>
      <c r="S28" s="2"/>
      <c r="T28" s="2"/>
      <c r="U28" s="2"/>
      <c r="V28" s="2"/>
    </row>
    <row r="29" spans="1:22" ht="32.25" thickBot="1" x14ac:dyDescent="0.3">
      <c r="A29" s="117">
        <v>22</v>
      </c>
      <c r="B29" s="118" t="s">
        <v>171</v>
      </c>
      <c r="C29" s="151" t="s">
        <v>178</v>
      </c>
      <c r="D29" s="152"/>
      <c r="E29" s="153"/>
      <c r="F29" s="152"/>
      <c r="G29" s="154"/>
      <c r="H29" s="155"/>
      <c r="I29" s="156"/>
      <c r="J29" s="153"/>
      <c r="K29" s="135">
        <v>0.245</v>
      </c>
      <c r="L29" s="136" t="s">
        <v>179</v>
      </c>
      <c r="M29" s="136" t="s">
        <v>6</v>
      </c>
      <c r="N29" s="136" t="s">
        <v>49</v>
      </c>
      <c r="O29" s="157">
        <v>2</v>
      </c>
      <c r="P29" s="137" t="s">
        <v>24</v>
      </c>
      <c r="Q29" s="138">
        <v>1</v>
      </c>
    </row>
    <row r="30" spans="1:22" ht="45" customHeight="1" thickBot="1" x14ac:dyDescent="0.3">
      <c r="A30" s="963" t="s">
        <v>193</v>
      </c>
      <c r="B30" s="964"/>
      <c r="C30" s="964"/>
      <c r="D30" s="964"/>
      <c r="E30" s="964"/>
      <c r="F30" s="964"/>
      <c r="G30" s="964"/>
      <c r="H30" s="964"/>
      <c r="I30" s="964"/>
      <c r="J30" s="964"/>
      <c r="K30" s="964"/>
      <c r="L30" s="964"/>
      <c r="M30" s="964"/>
      <c r="N30" s="964"/>
      <c r="O30" s="964"/>
      <c r="P30" s="964"/>
      <c r="Q30" s="965"/>
    </row>
    <row r="31" spans="1:22" ht="16.5" customHeight="1" x14ac:dyDescent="0.25">
      <c r="A31" s="158"/>
      <c r="B31" s="158"/>
      <c r="C31" s="158"/>
      <c r="D31" s="158"/>
      <c r="E31" s="158"/>
      <c r="F31" s="158"/>
      <c r="G31" s="158"/>
      <c r="H31" s="158"/>
      <c r="I31" s="158"/>
      <c r="J31" s="158"/>
      <c r="K31" s="158"/>
      <c r="L31" s="158"/>
      <c r="M31" s="158"/>
      <c r="N31" s="158"/>
      <c r="O31" s="158"/>
      <c r="P31" s="158"/>
      <c r="Q31" s="158"/>
    </row>
    <row r="32" spans="1:22" ht="16.5" thickBot="1" x14ac:dyDescent="0.3"/>
    <row r="33" spans="1:17" s="140" customFormat="1" ht="24.95" customHeight="1" thickBot="1" x14ac:dyDescent="0.3">
      <c r="A33" s="159"/>
      <c r="B33" s="160"/>
      <c r="C33" s="160"/>
      <c r="J33" s="971" t="s">
        <v>202</v>
      </c>
      <c r="K33" s="972"/>
      <c r="L33" s="161"/>
      <c r="M33" s="161"/>
      <c r="N33" s="162"/>
      <c r="O33" s="163"/>
      <c r="P33" s="162"/>
      <c r="Q33" s="164"/>
    </row>
    <row r="34" spans="1:17" s="140" customFormat="1" ht="24.95" customHeight="1" x14ac:dyDescent="0.25">
      <c r="A34" s="159"/>
      <c r="B34" s="160"/>
      <c r="C34" s="160"/>
      <c r="H34" s="968" t="s">
        <v>180</v>
      </c>
      <c r="I34" s="968"/>
      <c r="J34" s="969">
        <f>SUM(K7,K8,K9,K10,K11,K12)</f>
        <v>5.2841999999999993</v>
      </c>
      <c r="K34" s="970"/>
      <c r="L34" s="161"/>
      <c r="M34" s="161"/>
      <c r="N34" s="162"/>
      <c r="O34" s="163"/>
      <c r="P34" s="162"/>
      <c r="Q34" s="164"/>
    </row>
    <row r="35" spans="1:17" s="140" customFormat="1" ht="24.95" customHeight="1" x14ac:dyDescent="0.25">
      <c r="A35" s="159"/>
      <c r="B35" s="160"/>
      <c r="C35" s="160"/>
      <c r="G35" s="973" t="s">
        <v>181</v>
      </c>
      <c r="H35" s="973"/>
      <c r="I35" s="974"/>
      <c r="J35" s="966">
        <f>SUM(K16:K25)</f>
        <v>2.2907440000000001</v>
      </c>
      <c r="K35" s="967"/>
      <c r="L35" s="161"/>
      <c r="M35" s="161"/>
      <c r="N35" s="162"/>
      <c r="O35" s="163"/>
      <c r="P35" s="162"/>
      <c r="Q35" s="164"/>
    </row>
    <row r="36" spans="1:17" s="140" customFormat="1" ht="24.95" customHeight="1" x14ac:dyDescent="0.25">
      <c r="A36" s="159"/>
      <c r="B36" s="160"/>
      <c r="C36" s="160"/>
      <c r="H36" s="960" t="s">
        <v>182</v>
      </c>
      <c r="I36" s="960"/>
      <c r="J36" s="961">
        <f>J34+J35</f>
        <v>7.5749439999999995</v>
      </c>
      <c r="K36" s="962"/>
      <c r="L36" s="161"/>
      <c r="M36" s="161"/>
      <c r="N36" s="162"/>
      <c r="O36" s="163"/>
      <c r="P36" s="162"/>
      <c r="Q36" s="164"/>
    </row>
  </sheetData>
  <mergeCells count="31">
    <mergeCell ref="A15:Q15"/>
    <mergeCell ref="A6:Q6"/>
    <mergeCell ref="H36:I36"/>
    <mergeCell ref="J36:K36"/>
    <mergeCell ref="A30:Q30"/>
    <mergeCell ref="J35:K35"/>
    <mergeCell ref="H34:I34"/>
    <mergeCell ref="J34:K34"/>
    <mergeCell ref="J33:K33"/>
    <mergeCell ref="G35:I35"/>
    <mergeCell ref="O4:P4"/>
    <mergeCell ref="M4:M5"/>
    <mergeCell ref="N4:N5"/>
    <mergeCell ref="Q4:Q5"/>
    <mergeCell ref="F4:F5"/>
    <mergeCell ref="G4:G5"/>
    <mergeCell ref="H4:H5"/>
    <mergeCell ref="I4:J4"/>
    <mergeCell ref="K4:K5"/>
    <mergeCell ref="L4:L5"/>
    <mergeCell ref="A4:A5"/>
    <mergeCell ref="B4:B5"/>
    <mergeCell ref="C4:C5"/>
    <mergeCell ref="D4:D5"/>
    <mergeCell ref="E4:E5"/>
    <mergeCell ref="A1:Q1"/>
    <mergeCell ref="A3:C3"/>
    <mergeCell ref="D3:E3"/>
    <mergeCell ref="F3:J3"/>
    <mergeCell ref="K3:Q3"/>
    <mergeCell ref="A2:Q2"/>
  </mergeCells>
  <conditionalFormatting sqref="K29:M29 K22:M25 D20:M20 D26:M26">
    <cfRule type="notContainsBlanks" priority="23">
      <formula>LEN(TRIM(D20))&gt;0</formula>
    </cfRule>
  </conditionalFormatting>
  <conditionalFormatting sqref="K21:M21 D19:K19 D18:M18">
    <cfRule type="notContainsBlanks" priority="13">
      <formula>LEN(TRIM(D18))&gt;0</formula>
    </cfRule>
  </conditionalFormatting>
  <conditionalFormatting sqref="D17:M17">
    <cfRule type="notContainsBlanks" priority="7">
      <formula>LEN(TRIM(D17))&gt;0</formula>
    </cfRule>
  </conditionalFormatting>
  <conditionalFormatting sqref="D16:M16">
    <cfRule type="notContainsBlanks" priority="6">
      <formula>LEN(TRIM(D16))&gt;0</formula>
    </cfRule>
  </conditionalFormatting>
  <conditionalFormatting sqref="K27:M28">
    <cfRule type="notContainsBlanks" priority="1">
      <formula>LEN(TRIM(K27))&gt;0</formula>
    </cfRule>
  </conditionalFormatting>
  <pageMargins left="0.23622047244094491" right="0.23622047244094491" top="0.59055118110236227" bottom="0.47244094488188981" header="0.31496062992125984" footer="0.31496062992125984"/>
  <pageSetup paperSize="9" scale="66" fitToHeight="0" orientation="landscape" cellComments="atEnd" r:id="rId1"/>
  <headerFooter>
    <oddFooter>&amp;RPagina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5</vt:i4>
      </vt:variant>
    </vt:vector>
  </HeadingPairs>
  <TitlesOfParts>
    <vt:vector size="13" baseType="lpstr">
      <vt:lpstr>note</vt:lpstr>
      <vt:lpstr>TOTALI</vt:lpstr>
      <vt:lpstr>RIEPILOGO AP</vt:lpstr>
      <vt:lpstr>AP</vt:lpstr>
      <vt:lpstr>AP FC</vt:lpstr>
      <vt:lpstr>FM (23)</vt:lpstr>
      <vt:lpstr>MC  </vt:lpstr>
      <vt:lpstr>VINCOLATE MIBACT SUPERATO</vt:lpstr>
      <vt:lpstr>AP!Titoli_stampa</vt:lpstr>
      <vt:lpstr>'AP FC'!Titoli_stampa</vt:lpstr>
      <vt:lpstr>'FM (23)'!Titoli_stampa</vt:lpstr>
      <vt:lpstr>'MC  '!Titoli_stampa</vt:lpstr>
      <vt:lpstr>'VINCOLATE MIBACT SUPERATO'!Titoli_stampa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Sara Giannini</cp:lastModifiedBy>
  <cp:lastPrinted>2017-12-11T15:48:28Z</cp:lastPrinted>
  <dcterms:created xsi:type="dcterms:W3CDTF">2017-05-29T14:03:05Z</dcterms:created>
  <dcterms:modified xsi:type="dcterms:W3CDTF">2017-12-11T16:54:46Z</dcterms:modified>
</cp:coreProperties>
</file>