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eagov-my.sharepoint.com/personal/gi_greco_agea_gov_it/Documents/Decreti/673/Spacchettamento/"/>
    </mc:Choice>
  </mc:AlternateContent>
  <xr:revisionPtr revIDLastSave="0" documentId="8_{7913856A-77CD-4002-A524-B8E4AAC7027D}" xr6:coauthVersionLast="47" xr6:coauthVersionMax="47" xr10:uidLastSave="{00000000-0000-0000-0000-000000000000}"/>
  <bookViews>
    <workbookView xWindow="-108" yWindow="-108" windowWidth="23256" windowHeight="12576" xr2:uid="{3CF9933D-13B9-4E7C-9D55-32513F3C85AD}"/>
  </bookViews>
  <sheets>
    <sheet name="MARCH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<sst xmlns="http://schemas.openxmlformats.org/spreadsheetml/2006/main" count="237" uniqueCount="73">
  <si>
    <t>Dettaglio Domande Pagabili Decreto 673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</si>
  <si>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</si>
  <si>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</si>
  <si>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</si>
  <si>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</si>
  <si>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</si>
  <si>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</si>
  <si>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</si>
  <si>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</si>
  <si>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</si>
  <si>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</si>
  <si>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</si>
  <si>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</si>
  <si>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</si>
  <si>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</si>
  <si>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</si>
  <si>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</si>
  <si>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</si>
  <si>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</si>
  <si>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</si>
  <si>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</si>
  <si>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</si>
  <si>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</si>
  <si>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</si>
  <si>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</si>
  <si>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</si>
  <si>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</si>
  <si>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</si>
  <si>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</si>
  <si>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MARCHE</t>
  </si>
  <si>
    <t>SERV. DEC. AGRICOLTURA E ALIMENTAZIONE - PESARO</t>
  </si>
  <si>
    <t>IN PROPRIO</t>
  </si>
  <si>
    <t>NO</t>
  </si>
  <si>
    <t>PSR 2014/2022</t>
  </si>
  <si>
    <t>SOCIETA' AGRICOLA LUZI GIANLUIGI E ANDREA S.S.</t>
  </si>
  <si>
    <t>AGEA.ASR.2023.1583937</t>
  </si>
  <si>
    <t>In Liquidazione</t>
  </si>
  <si>
    <t>Saldo</t>
  </si>
  <si>
    <t>Co-Finanziato</t>
  </si>
  <si>
    <t>Ordinario</t>
  </si>
  <si>
    <t>Misure a Superficie</t>
  </si>
  <si>
    <t>SERV. DEC. AGRICOLTURA E ALIM. - MACERATA</t>
  </si>
  <si>
    <t>CAA LiberiAgricoltori srl già CAA AGCI srl</t>
  </si>
  <si>
    <t>CAA LiberiAgricoltori - MACERATA - 003</t>
  </si>
  <si>
    <t>Trascinamenti PSR 2014/2022</t>
  </si>
  <si>
    <t>PASCUCCI LORENZO</t>
  </si>
  <si>
    <t>AGEA.ASR.2023.1545960</t>
  </si>
  <si>
    <t>CAA LiberiAgricoltori - MACERATA - 006</t>
  </si>
  <si>
    <t>PALPACELLI ANNIBALE</t>
  </si>
  <si>
    <t>CAA Coldiretti srl</t>
  </si>
  <si>
    <t>CAA Coldiretti - MACERATA - 010</t>
  </si>
  <si>
    <t>SOCIETA' AGRICOLA SALVATELLI MASSIMO-PATRIZIA E CIPOLLETTA ALBINA S.S.</t>
  </si>
  <si>
    <t>CAA Confagricoltura srl</t>
  </si>
  <si>
    <t>CAA Confagricoltura - MACERATA - 001</t>
  </si>
  <si>
    <t>GASPARETTI WALTER</t>
  </si>
  <si>
    <t>CAA-CAF AGRI S.R.L.</t>
  </si>
  <si>
    <t>CAA CAF AGRI - MACERATA - 223</t>
  </si>
  <si>
    <t>MONTECCHIA ANDINO</t>
  </si>
  <si>
    <t>CAA Confagricoltura - ANCONA - 001</t>
  </si>
  <si>
    <t>SAVORETTI MASSIMILIANO</t>
  </si>
  <si>
    <t>ANDRENELLI TIZIANA</t>
  </si>
  <si>
    <t>CAA Coldiretti - MACERATA - 008</t>
  </si>
  <si>
    <t>SOCIETA' AGRICOLA FATTOBENE PAOLO E NUNZIO S.S.</t>
  </si>
  <si>
    <t>SERV. DEC. AGRICOLTURA E ALIMENTAZIONE - ANCONA</t>
  </si>
  <si>
    <t>PANCOTTI A. E C. - S.S. SOC.AGR.</t>
  </si>
  <si>
    <t>CAA Coldiretti - PESARO E URBINO - 013</t>
  </si>
  <si>
    <t>MENCARINI DANIELE</t>
  </si>
  <si>
    <t>CAA Coldiretti - ANCONA - 005</t>
  </si>
  <si>
    <t>RICCI RENATO</t>
  </si>
  <si>
    <t>GUZZINI GABRIELA</t>
  </si>
  <si>
    <t>GIULIANI ENRICO EREDI &amp; C. SOCIETA' AGRICOLA SEMPLICE</t>
  </si>
  <si>
    <t>CAA Coldiretti - MACERATA - 017</t>
  </si>
  <si>
    <t>SBRICCOLI AMATILDO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</si>
</sst>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14" fontId="2" fillId="0" borderId="4" xfId="0" applyNumberFormat="1" applyFont="1" applyBorder="1" applyAlignment="1">
      <alignment wrapText="1"/>
    </xf>
    <xf numFmtId="4" fontId="2" fillId="0" borderId="4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2AB40C-578A-4222-9CFC-D2A76DE26841}">
  <sheetPr>
    <pageSetUpPr fitToPage="1"/>
  </sheetPr>
  <dimension ref="A1:Z18"/>
  <sheetViews>
    <sheetView tabSelected="1" workbookViewId="0"/>
  </sheetViews>
  <sheetFormatPr defaultRowHeight="14.4" x14ac:dyDescent="0.3"/>
  <cols>
    <col min="1" max="1" width="12" bestFit="1" customWidth="1"/>
    <col min="2" max="2" width="12.5546875" bestFit="1" customWidth="1"/>
    <col min="3" max="3" width="14.21875" bestFit="1" customWidth="1"/>
    <col min="4" max="4" width="34" bestFit="1" customWidth="1"/>
    <col min="5" max="5" width="25" bestFit="1" customWidth="1"/>
    <col min="6" max="6" width="26.109375" bestFit="1" customWidth="1"/>
    <col min="7" max="7" width="6.5546875" bestFit="1" customWidth="1"/>
    <col min="8" max="8" width="9.88671875" bestFit="1" customWidth="1"/>
    <col min="9" max="9" width="16.33203125" bestFit="1" customWidth="1"/>
    <col min="10" max="10" width="18.33203125" bestFit="1" customWidth="1"/>
    <col min="11" max="12" width="13.21875" bestFit="1" customWidth="1"/>
    <col min="13" max="13" width="3.44140625" bestFit="1" customWidth="1"/>
    <col min="14" max="14" width="35.5546875" bestFit="1" customWidth="1"/>
    <col min="15" max="15" width="14.5546875" bestFit="1" customWidth="1"/>
    <col min="16" max="16" width="17.77734375" bestFit="1" customWidth="1"/>
    <col min="17" max="17" width="12.5546875" bestFit="1" customWidth="1"/>
    <col min="18" max="18" width="13.77734375" bestFit="1" customWidth="1"/>
    <col min="19" max="19" width="15.6640625" bestFit="1" customWidth="1"/>
    <col min="20" max="20" width="3.77734375" bestFit="1" customWidth="1"/>
    <col min="21" max="21" width="19.77734375" bestFit="1" customWidth="1"/>
    <col min="22" max="22" width="14.21875" bestFit="1" customWidth="1"/>
    <col min="23" max="23" width="19" bestFit="1" customWidth="1"/>
    <col min="24" max="25" width="20.88671875" bestFit="1" customWidth="1"/>
    <col min="26" max="26" width="26.109375" bestFit="1" customWidth="1"/>
  </cols>
  <sheetData>
    <row r="1" spans="1:26" ht="28.8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</row>
    <row r="2" spans="1:26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6"/>
    </row>
    <row r="3" spans="1:26" x14ac:dyDescent="0.3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7" t="s">
        <v>16</v>
      </c>
      <c r="Q3" s="7" t="s">
        <v>17</v>
      </c>
      <c r="R3" s="7" t="s">
        <v>18</v>
      </c>
      <c r="S3" s="7" t="s">
        <v>19</v>
      </c>
      <c r="T3" s="7" t="s">
        <v>20</v>
      </c>
      <c r="U3" s="7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</row>
    <row r="4" spans="1:26" ht="30" x14ac:dyDescent="0.3">
      <c r="A4" s="8" t="s">
        <v>27</v>
      </c>
      <c r="B4" s="8" t="s">
        <v>28</v>
      </c>
      <c r="C4" s="8" t="s">
        <v>29</v>
      </c>
      <c r="D4" s="8" t="s">
        <v>30</v>
      </c>
      <c r="E4" s="8" t="s">
        <v>31</v>
      </c>
      <c r="F4" s="8" t="s">
        <v>31</v>
      </c>
      <c r="G4" s="8">
        <v>2017</v>
      </c>
      <c r="H4" s="8" t="str">
        <f>CONCATENATE("34270409187")</f>
        <v>34270409187</v>
      </c>
      <c r="I4" s="8" t="s">
        <v>32</v>
      </c>
      <c r="J4" s="8" t="s">
        <v>33</v>
      </c>
      <c r="K4" s="8" t="str">
        <f t="shared" ref="K4" si="0">CONCATENATE("")</f>
        <v/>
      </c>
      <c r="L4" s="8" t="str">
        <f>CONCATENATE("4 4.1 2a")</f>
        <v>4 4.1 2a</v>
      </c>
      <c r="M4" s="8" t="str">
        <f>CONCATENATE("01419970429")</f>
        <v>01419970429</v>
      </c>
      <c r="N4" s="8" t="s">
        <v>34</v>
      </c>
      <c r="O4" s="8" t="s">
        <v>35</v>
      </c>
      <c r="P4" s="9">
        <v>45279</v>
      </c>
      <c r="Q4" s="8" t="s">
        <v>36</v>
      </c>
      <c r="R4" s="8" t="s">
        <v>37</v>
      </c>
      <c r="S4" s="8" t="s">
        <v>38</v>
      </c>
      <c r="T4" s="8"/>
      <c r="U4" s="8" t="s">
        <v>39</v>
      </c>
      <c r="V4" s="10">
        <v>25829.26</v>
      </c>
      <c r="W4" s="10">
        <v>11137.58</v>
      </c>
      <c r="X4" s="10">
        <v>10285.209999999999</v>
      </c>
      <c r="Y4" s="10">
        <v>4406.47</v>
      </c>
      <c r="Z4" s="8">
        <v>0</v>
      </c>
    </row>
    <row r="5" spans="1:26" ht="49.2" x14ac:dyDescent="0.3">
      <c r="A5" s="8" t="s">
        <v>27</v>
      </c>
      <c r="B5" s="8" t="s">
        <v>40</v>
      </c>
      <c r="C5" s="8" t="s">
        <v>29</v>
      </c>
      <c r="D5" s="8" t="s">
        <v>41</v>
      </c>
      <c r="E5" s="8" t="s">
        <v>42</v>
      </c>
      <c r="F5" s="8" t="s">
        <v>43</v>
      </c>
      <c r="G5" s="8">
        <v>2023</v>
      </c>
      <c r="H5" s="8" t="str">
        <f>CONCATENATE("34780013388")</f>
        <v>34780013388</v>
      </c>
      <c r="I5" s="8" t="s">
        <v>32</v>
      </c>
      <c r="J5" s="8" t="s">
        <v>44</v>
      </c>
      <c r="K5" s="8" t="str">
        <f>CONCATENATE("221")</f>
        <v>221</v>
      </c>
      <c r="L5" s="8" t="str">
        <f>CONCATENATE("8 8.1 5e")</f>
        <v>8 8.1 5e</v>
      </c>
      <c r="M5" s="8" t="str">
        <f>CONCATENATE("PSCLNZ92D23I156T")</f>
        <v>PSCLNZ92D23I156T</v>
      </c>
      <c r="N5" s="8" t="s">
        <v>45</v>
      </c>
      <c r="O5" s="8" t="s">
        <v>46</v>
      </c>
      <c r="P5" s="9">
        <v>45350</v>
      </c>
      <c r="Q5" s="8" t="s">
        <v>36</v>
      </c>
      <c r="R5" s="8" t="s">
        <v>37</v>
      </c>
      <c r="S5" s="8" t="s">
        <v>38</v>
      </c>
      <c r="T5" s="8"/>
      <c r="U5" s="8" t="s">
        <v>39</v>
      </c>
      <c r="V5" s="8">
        <v>106.5</v>
      </c>
      <c r="W5" s="8">
        <v>45.92</v>
      </c>
      <c r="X5" s="8">
        <v>42.41</v>
      </c>
      <c r="Y5" s="8">
        <v>18.170000000000002</v>
      </c>
      <c r="Z5" s="8">
        <v>0</v>
      </c>
    </row>
    <row r="6" spans="1:26" ht="49.2" x14ac:dyDescent="0.3">
      <c r="A6" s="8" t="s">
        <v>27</v>
      </c>
      <c r="B6" s="8" t="s">
        <v>40</v>
      </c>
      <c r="C6" s="8" t="s">
        <v>29</v>
      </c>
      <c r="D6" s="8" t="s">
        <v>41</v>
      </c>
      <c r="E6" s="8" t="s">
        <v>42</v>
      </c>
      <c r="F6" s="8" t="s">
        <v>47</v>
      </c>
      <c r="G6" s="8">
        <v>2023</v>
      </c>
      <c r="H6" s="8" t="str">
        <f>CONCATENATE("34780003199")</f>
        <v>34780003199</v>
      </c>
      <c r="I6" s="8" t="s">
        <v>32</v>
      </c>
      <c r="J6" s="8" t="s">
        <v>44</v>
      </c>
      <c r="K6" s="8" t="str">
        <f>CONCATENATE("221")</f>
        <v>221</v>
      </c>
      <c r="L6" s="8" t="str">
        <f>CONCATENATE("8 8.1 5e")</f>
        <v>8 8.1 5e</v>
      </c>
      <c r="M6" s="8" t="str">
        <f>CONCATENATE("PLPNBL33L24L366B")</f>
        <v>PLPNBL33L24L366B</v>
      </c>
      <c r="N6" s="8" t="s">
        <v>48</v>
      </c>
      <c r="O6" s="8" t="s">
        <v>46</v>
      </c>
      <c r="P6" s="9">
        <v>45350</v>
      </c>
      <c r="Q6" s="8" t="s">
        <v>36</v>
      </c>
      <c r="R6" s="8" t="s">
        <v>37</v>
      </c>
      <c r="S6" s="8" t="s">
        <v>38</v>
      </c>
      <c r="T6" s="8"/>
      <c r="U6" s="8" t="s">
        <v>39</v>
      </c>
      <c r="V6" s="8">
        <v>796.5</v>
      </c>
      <c r="W6" s="8">
        <v>343.45</v>
      </c>
      <c r="X6" s="8">
        <v>317.17</v>
      </c>
      <c r="Y6" s="8">
        <v>135.88</v>
      </c>
      <c r="Z6" s="8">
        <v>0</v>
      </c>
    </row>
    <row r="7" spans="1:26" ht="30" x14ac:dyDescent="0.3">
      <c r="A7" s="8" t="s">
        <v>27</v>
      </c>
      <c r="B7" s="8" t="s">
        <v>40</v>
      </c>
      <c r="C7" s="8" t="s">
        <v>29</v>
      </c>
      <c r="D7" s="8" t="s">
        <v>41</v>
      </c>
      <c r="E7" s="8" t="s">
        <v>49</v>
      </c>
      <c r="F7" s="8" t="s">
        <v>50</v>
      </c>
      <c r="G7" s="8">
        <v>2023</v>
      </c>
      <c r="H7" s="8" t="str">
        <f>CONCATENATE("34780014790")</f>
        <v>34780014790</v>
      </c>
      <c r="I7" s="8" t="s">
        <v>32</v>
      </c>
      <c r="J7" s="8" t="s">
        <v>44</v>
      </c>
      <c r="K7" s="8" t="str">
        <f>CONCATENATE("221")</f>
        <v>221</v>
      </c>
      <c r="L7" s="8" t="str">
        <f>CONCATENATE("8 8.1 5e")</f>
        <v>8 8.1 5e</v>
      </c>
      <c r="M7" s="8" t="str">
        <f>CONCATENATE("01222480434")</f>
        <v>01222480434</v>
      </c>
      <c r="N7" s="8" t="s">
        <v>51</v>
      </c>
      <c r="O7" s="8" t="s">
        <v>46</v>
      </c>
      <c r="P7" s="9">
        <v>45350</v>
      </c>
      <c r="Q7" s="8" t="s">
        <v>36</v>
      </c>
      <c r="R7" s="8" t="s">
        <v>37</v>
      </c>
      <c r="S7" s="8" t="s">
        <v>38</v>
      </c>
      <c r="T7" s="8"/>
      <c r="U7" s="8" t="s">
        <v>39</v>
      </c>
      <c r="V7" s="8">
        <v>111</v>
      </c>
      <c r="W7" s="8">
        <v>47.86</v>
      </c>
      <c r="X7" s="8">
        <v>44.2</v>
      </c>
      <c r="Y7" s="8">
        <v>18.940000000000001</v>
      </c>
      <c r="Z7" s="8">
        <v>0</v>
      </c>
    </row>
    <row r="8" spans="1:26" ht="49.2" x14ac:dyDescent="0.3">
      <c r="A8" s="8" t="s">
        <v>27</v>
      </c>
      <c r="B8" s="8" t="s">
        <v>40</v>
      </c>
      <c r="C8" s="8" t="s">
        <v>29</v>
      </c>
      <c r="D8" s="8" t="s">
        <v>41</v>
      </c>
      <c r="E8" s="8" t="s">
        <v>52</v>
      </c>
      <c r="F8" s="8" t="s">
        <v>53</v>
      </c>
      <c r="G8" s="8">
        <v>2023</v>
      </c>
      <c r="H8" s="8" t="str">
        <f>CONCATENATE("34780008347")</f>
        <v>34780008347</v>
      </c>
      <c r="I8" s="8" t="s">
        <v>32</v>
      </c>
      <c r="J8" s="8" t="s">
        <v>44</v>
      </c>
      <c r="K8" s="8" t="str">
        <f>CONCATENATE("221")</f>
        <v>221</v>
      </c>
      <c r="L8" s="8" t="str">
        <f>CONCATENATE("8 8.1 5e")</f>
        <v>8 8.1 5e</v>
      </c>
      <c r="M8" s="8" t="str">
        <f>CONCATENATE("GSPWTR51R09C100F")</f>
        <v>GSPWTR51R09C100F</v>
      </c>
      <c r="N8" s="8" t="s">
        <v>54</v>
      </c>
      <c r="O8" s="8" t="s">
        <v>46</v>
      </c>
      <c r="P8" s="9">
        <v>45350</v>
      </c>
      <c r="Q8" s="8" t="s">
        <v>36</v>
      </c>
      <c r="R8" s="8" t="s">
        <v>37</v>
      </c>
      <c r="S8" s="8" t="s">
        <v>38</v>
      </c>
      <c r="T8" s="8"/>
      <c r="U8" s="8" t="s">
        <v>39</v>
      </c>
      <c r="V8" s="8">
        <v>300</v>
      </c>
      <c r="W8" s="8">
        <v>129.36000000000001</v>
      </c>
      <c r="X8" s="8">
        <v>119.46</v>
      </c>
      <c r="Y8" s="8">
        <v>51.18</v>
      </c>
      <c r="Z8" s="8">
        <v>0</v>
      </c>
    </row>
    <row r="9" spans="1:26" ht="49.2" x14ac:dyDescent="0.3">
      <c r="A9" s="8" t="s">
        <v>27</v>
      </c>
      <c r="B9" s="8" t="s">
        <v>40</v>
      </c>
      <c r="C9" s="8" t="s">
        <v>29</v>
      </c>
      <c r="D9" s="8" t="s">
        <v>41</v>
      </c>
      <c r="E9" s="8" t="s">
        <v>55</v>
      </c>
      <c r="F9" s="8" t="s">
        <v>56</v>
      </c>
      <c r="G9" s="8">
        <v>2023</v>
      </c>
      <c r="H9" s="8" t="str">
        <f>CONCATENATE("34780009501")</f>
        <v>34780009501</v>
      </c>
      <c r="I9" s="8" t="s">
        <v>32</v>
      </c>
      <c r="J9" s="8" t="s">
        <v>44</v>
      </c>
      <c r="K9" s="8" t="str">
        <f>CONCATENATE("221")</f>
        <v>221</v>
      </c>
      <c r="L9" s="8" t="str">
        <f>CONCATENATE("8 8.1 5e")</f>
        <v>8 8.1 5e</v>
      </c>
      <c r="M9" s="8" t="str">
        <f>CONCATENATE("MNTNDN44M15I156V")</f>
        <v>MNTNDN44M15I156V</v>
      </c>
      <c r="N9" s="8" t="s">
        <v>57</v>
      </c>
      <c r="O9" s="8" t="s">
        <v>46</v>
      </c>
      <c r="P9" s="9">
        <v>45350</v>
      </c>
      <c r="Q9" s="8" t="s">
        <v>36</v>
      </c>
      <c r="R9" s="8" t="s">
        <v>37</v>
      </c>
      <c r="S9" s="8" t="s">
        <v>38</v>
      </c>
      <c r="T9" s="8"/>
      <c r="U9" s="8" t="s">
        <v>39</v>
      </c>
      <c r="V9" s="8">
        <v>106.5</v>
      </c>
      <c r="W9" s="8">
        <v>45.92</v>
      </c>
      <c r="X9" s="8">
        <v>42.41</v>
      </c>
      <c r="Y9" s="8">
        <v>18.170000000000002</v>
      </c>
      <c r="Z9" s="8">
        <v>0</v>
      </c>
    </row>
    <row r="10" spans="1:26" ht="58.8" x14ac:dyDescent="0.3">
      <c r="A10" s="8" t="s">
        <v>27</v>
      </c>
      <c r="B10" s="8" t="s">
        <v>40</v>
      </c>
      <c r="C10" s="8" t="s">
        <v>29</v>
      </c>
      <c r="D10" s="8" t="s">
        <v>41</v>
      </c>
      <c r="E10" s="8" t="s">
        <v>52</v>
      </c>
      <c r="F10" s="8" t="s">
        <v>58</v>
      </c>
      <c r="G10" s="8">
        <v>2023</v>
      </c>
      <c r="H10" s="8" t="str">
        <f>CONCATENATE("34780004130")</f>
        <v>34780004130</v>
      </c>
      <c r="I10" s="8" t="s">
        <v>32</v>
      </c>
      <c r="J10" s="8" t="s">
        <v>44</v>
      </c>
      <c r="K10" s="8" t="str">
        <f>CONCATENATE("221")</f>
        <v>221</v>
      </c>
      <c r="L10" s="8" t="str">
        <f>CONCATENATE("8 8.1 5e")</f>
        <v>8 8.1 5e</v>
      </c>
      <c r="M10" s="8" t="str">
        <f>CONCATENATE("SVRMSM77L04E690N")</f>
        <v>SVRMSM77L04E690N</v>
      </c>
      <c r="N10" s="8" t="s">
        <v>59</v>
      </c>
      <c r="O10" s="8" t="s">
        <v>46</v>
      </c>
      <c r="P10" s="9">
        <v>45350</v>
      </c>
      <c r="Q10" s="8" t="s">
        <v>36</v>
      </c>
      <c r="R10" s="8" t="s">
        <v>37</v>
      </c>
      <c r="S10" s="8" t="s">
        <v>38</v>
      </c>
      <c r="T10" s="8"/>
      <c r="U10" s="8" t="s">
        <v>39</v>
      </c>
      <c r="V10" s="8">
        <v>510</v>
      </c>
      <c r="W10" s="8">
        <v>219.91</v>
      </c>
      <c r="X10" s="8">
        <v>203.08</v>
      </c>
      <c r="Y10" s="8">
        <v>87.01</v>
      </c>
      <c r="Z10" s="8">
        <v>0</v>
      </c>
    </row>
    <row r="11" spans="1:26" ht="49.2" x14ac:dyDescent="0.3">
      <c r="A11" s="8" t="s">
        <v>27</v>
      </c>
      <c r="B11" s="8" t="s">
        <v>40</v>
      </c>
      <c r="C11" s="8" t="s">
        <v>29</v>
      </c>
      <c r="D11" s="8" t="s">
        <v>41</v>
      </c>
      <c r="E11" s="8" t="s">
        <v>49</v>
      </c>
      <c r="F11" s="8" t="s">
        <v>50</v>
      </c>
      <c r="G11" s="8">
        <v>2023</v>
      </c>
      <c r="H11" s="8" t="str">
        <f>CONCATENATE("34780005186")</f>
        <v>34780005186</v>
      </c>
      <c r="I11" s="8" t="s">
        <v>32</v>
      </c>
      <c r="J11" s="8" t="s">
        <v>44</v>
      </c>
      <c r="K11" s="8" t="str">
        <f t="shared" ref="K11:K18" si="1">CONCATENATE("221")</f>
        <v>221</v>
      </c>
      <c r="L11" s="8" t="str">
        <f t="shared" ref="L11:L18" si="2">CONCATENATE("8 8.1 5e")</f>
        <v>8 8.1 5e</v>
      </c>
      <c r="M11" s="8" t="str">
        <f>CONCATENATE("NDRTZN59T65E783V")</f>
        <v>NDRTZN59T65E783V</v>
      </c>
      <c r="N11" s="8" t="s">
        <v>60</v>
      </c>
      <c r="O11" s="8" t="s">
        <v>46</v>
      </c>
      <c r="P11" s="9">
        <v>45350</v>
      </c>
      <c r="Q11" s="8" t="s">
        <v>36</v>
      </c>
      <c r="R11" s="8" t="s">
        <v>37</v>
      </c>
      <c r="S11" s="8" t="s">
        <v>38</v>
      </c>
      <c r="T11" s="8"/>
      <c r="U11" s="8" t="s">
        <v>39</v>
      </c>
      <c r="V11" s="8">
        <v>111.75</v>
      </c>
      <c r="W11" s="8">
        <v>48.19</v>
      </c>
      <c r="X11" s="8">
        <v>44.5</v>
      </c>
      <c r="Y11" s="8">
        <v>19.059999999999999</v>
      </c>
      <c r="Z11" s="8">
        <v>0</v>
      </c>
    </row>
    <row r="12" spans="1:26" ht="30" x14ac:dyDescent="0.3">
      <c r="A12" s="8" t="s">
        <v>27</v>
      </c>
      <c r="B12" s="8" t="s">
        <v>40</v>
      </c>
      <c r="C12" s="8" t="s">
        <v>29</v>
      </c>
      <c r="D12" s="8" t="s">
        <v>41</v>
      </c>
      <c r="E12" s="8" t="s">
        <v>49</v>
      </c>
      <c r="F12" s="8" t="s">
        <v>61</v>
      </c>
      <c r="G12" s="8">
        <v>2023</v>
      </c>
      <c r="H12" s="8" t="str">
        <f>CONCATENATE("34780013032")</f>
        <v>34780013032</v>
      </c>
      <c r="I12" s="8" t="s">
        <v>32</v>
      </c>
      <c r="J12" s="8" t="s">
        <v>44</v>
      </c>
      <c r="K12" s="8" t="str">
        <f t="shared" si="1"/>
        <v>221</v>
      </c>
      <c r="L12" s="8" t="str">
        <f t="shared" si="2"/>
        <v>8 8.1 5e</v>
      </c>
      <c r="M12" s="8" t="str">
        <f>CONCATENATE("00904950433")</f>
        <v>00904950433</v>
      </c>
      <c r="N12" s="8" t="s">
        <v>62</v>
      </c>
      <c r="O12" s="8" t="s">
        <v>46</v>
      </c>
      <c r="P12" s="9">
        <v>45350</v>
      </c>
      <c r="Q12" s="8" t="s">
        <v>36</v>
      </c>
      <c r="R12" s="8" t="s">
        <v>37</v>
      </c>
      <c r="S12" s="8" t="s">
        <v>38</v>
      </c>
      <c r="T12" s="8"/>
      <c r="U12" s="8" t="s">
        <v>39</v>
      </c>
      <c r="V12" s="10">
        <v>2056.5</v>
      </c>
      <c r="W12" s="8">
        <v>886.76</v>
      </c>
      <c r="X12" s="8">
        <v>818.9</v>
      </c>
      <c r="Y12" s="8">
        <v>350.84</v>
      </c>
      <c r="Z12" s="8">
        <v>0</v>
      </c>
    </row>
    <row r="13" spans="1:26" ht="30" x14ac:dyDescent="0.3">
      <c r="A13" s="8" t="s">
        <v>27</v>
      </c>
      <c r="B13" s="8" t="s">
        <v>40</v>
      </c>
      <c r="C13" s="8" t="s">
        <v>29</v>
      </c>
      <c r="D13" s="8" t="s">
        <v>63</v>
      </c>
      <c r="E13" s="8" t="s">
        <v>52</v>
      </c>
      <c r="F13" s="8" t="s">
        <v>58</v>
      </c>
      <c r="G13" s="8">
        <v>2023</v>
      </c>
      <c r="H13" s="8" t="str">
        <f>CONCATENATE("34780002811")</f>
        <v>34780002811</v>
      </c>
      <c r="I13" s="8" t="s">
        <v>32</v>
      </c>
      <c r="J13" s="8" t="s">
        <v>44</v>
      </c>
      <c r="K13" s="8" t="str">
        <f t="shared" si="1"/>
        <v>221</v>
      </c>
      <c r="L13" s="8" t="str">
        <f t="shared" si="2"/>
        <v>8 8.1 5e</v>
      </c>
      <c r="M13" s="8" t="str">
        <f>CONCATENATE("01068740420")</f>
        <v>01068740420</v>
      </c>
      <c r="N13" s="8" t="s">
        <v>64</v>
      </c>
      <c r="O13" s="8" t="s">
        <v>46</v>
      </c>
      <c r="P13" s="9">
        <v>45350</v>
      </c>
      <c r="Q13" s="8" t="s">
        <v>36</v>
      </c>
      <c r="R13" s="8" t="s">
        <v>37</v>
      </c>
      <c r="S13" s="8" t="s">
        <v>38</v>
      </c>
      <c r="T13" s="8"/>
      <c r="U13" s="8" t="s">
        <v>39</v>
      </c>
      <c r="V13" s="8">
        <v>816</v>
      </c>
      <c r="W13" s="8">
        <v>351.86</v>
      </c>
      <c r="X13" s="8">
        <v>324.93</v>
      </c>
      <c r="Y13" s="8">
        <v>139.21</v>
      </c>
      <c r="Z13" s="8">
        <v>0</v>
      </c>
    </row>
    <row r="14" spans="1:26" ht="58.8" x14ac:dyDescent="0.3">
      <c r="A14" s="8" t="s">
        <v>27</v>
      </c>
      <c r="B14" s="8" t="s">
        <v>40</v>
      </c>
      <c r="C14" s="8" t="s">
        <v>29</v>
      </c>
      <c r="D14" s="8" t="s">
        <v>30</v>
      </c>
      <c r="E14" s="8" t="s">
        <v>49</v>
      </c>
      <c r="F14" s="8" t="s">
        <v>65</v>
      </c>
      <c r="G14" s="8">
        <v>2023</v>
      </c>
      <c r="H14" s="8" t="str">
        <f>CONCATENATE("34780017140")</f>
        <v>34780017140</v>
      </c>
      <c r="I14" s="8" t="s">
        <v>32</v>
      </c>
      <c r="J14" s="8" t="s">
        <v>44</v>
      </c>
      <c r="K14" s="8" t="str">
        <f t="shared" si="1"/>
        <v>221</v>
      </c>
      <c r="L14" s="8" t="str">
        <f t="shared" si="2"/>
        <v>8 8.1 5e</v>
      </c>
      <c r="M14" s="8" t="str">
        <f>CONCATENATE("MNCDNL83R15D749D")</f>
        <v>MNCDNL83R15D749D</v>
      </c>
      <c r="N14" s="8" t="s">
        <v>66</v>
      </c>
      <c r="O14" s="8" t="s">
        <v>46</v>
      </c>
      <c r="P14" s="9">
        <v>45350</v>
      </c>
      <c r="Q14" s="8" t="s">
        <v>36</v>
      </c>
      <c r="R14" s="8" t="s">
        <v>37</v>
      </c>
      <c r="S14" s="8" t="s">
        <v>38</v>
      </c>
      <c r="T14" s="8"/>
      <c r="U14" s="8" t="s">
        <v>39</v>
      </c>
      <c r="V14" s="8">
        <v>314.27999999999997</v>
      </c>
      <c r="W14" s="8">
        <v>135.52000000000001</v>
      </c>
      <c r="X14" s="8">
        <v>125.15</v>
      </c>
      <c r="Y14" s="8">
        <v>53.61</v>
      </c>
      <c r="Z14" s="8">
        <v>0</v>
      </c>
    </row>
    <row r="15" spans="1:26" ht="49.2" x14ac:dyDescent="0.3">
      <c r="A15" s="8" t="s">
        <v>27</v>
      </c>
      <c r="B15" s="8" t="s">
        <v>40</v>
      </c>
      <c r="C15" s="8" t="s">
        <v>29</v>
      </c>
      <c r="D15" s="8" t="s">
        <v>63</v>
      </c>
      <c r="E15" s="8" t="s">
        <v>49</v>
      </c>
      <c r="F15" s="8" t="s">
        <v>67</v>
      </c>
      <c r="G15" s="8">
        <v>2023</v>
      </c>
      <c r="H15" s="8" t="str">
        <f>CONCATENATE("34780004312")</f>
        <v>34780004312</v>
      </c>
      <c r="I15" s="8" t="s">
        <v>32</v>
      </c>
      <c r="J15" s="8" t="s">
        <v>44</v>
      </c>
      <c r="K15" s="8" t="str">
        <f t="shared" si="1"/>
        <v>221</v>
      </c>
      <c r="L15" s="8" t="str">
        <f t="shared" si="2"/>
        <v>8 8.1 5e</v>
      </c>
      <c r="M15" s="8" t="str">
        <f>CONCATENATE("RCCRNT48C28I461H")</f>
        <v>RCCRNT48C28I461H</v>
      </c>
      <c r="N15" s="8" t="s">
        <v>68</v>
      </c>
      <c r="O15" s="8" t="s">
        <v>46</v>
      </c>
      <c r="P15" s="9">
        <v>45350</v>
      </c>
      <c r="Q15" s="8" t="s">
        <v>36</v>
      </c>
      <c r="R15" s="8" t="s">
        <v>37</v>
      </c>
      <c r="S15" s="8" t="s">
        <v>38</v>
      </c>
      <c r="T15" s="8"/>
      <c r="U15" s="8" t="s">
        <v>39</v>
      </c>
      <c r="V15" s="8">
        <v>78</v>
      </c>
      <c r="W15" s="8">
        <v>33.630000000000003</v>
      </c>
      <c r="X15" s="8">
        <v>31.06</v>
      </c>
      <c r="Y15" s="8">
        <v>13.31</v>
      </c>
      <c r="Z15" s="8">
        <v>0</v>
      </c>
    </row>
    <row r="16" spans="1:26" ht="58.8" x14ac:dyDescent="0.3">
      <c r="A16" s="8" t="s">
        <v>27</v>
      </c>
      <c r="B16" s="8" t="s">
        <v>40</v>
      </c>
      <c r="C16" s="8" t="s">
        <v>29</v>
      </c>
      <c r="D16" s="8" t="s">
        <v>41</v>
      </c>
      <c r="E16" s="8" t="s">
        <v>52</v>
      </c>
      <c r="F16" s="8" t="s">
        <v>53</v>
      </c>
      <c r="G16" s="8">
        <v>2023</v>
      </c>
      <c r="H16" s="8" t="str">
        <f>CONCATENATE("34780008305")</f>
        <v>34780008305</v>
      </c>
      <c r="I16" s="8" t="s">
        <v>32</v>
      </c>
      <c r="J16" s="8" t="s">
        <v>44</v>
      </c>
      <c r="K16" s="8" t="str">
        <f t="shared" si="1"/>
        <v>221</v>
      </c>
      <c r="L16" s="8" t="str">
        <f t="shared" si="2"/>
        <v>8 8.1 5e</v>
      </c>
      <c r="M16" s="8" t="str">
        <f>CONCATENATE("GZZGRL68D64H211Q")</f>
        <v>GZZGRL68D64H211Q</v>
      </c>
      <c r="N16" s="8" t="s">
        <v>69</v>
      </c>
      <c r="O16" s="8" t="s">
        <v>46</v>
      </c>
      <c r="P16" s="9">
        <v>45350</v>
      </c>
      <c r="Q16" s="8" t="s">
        <v>36</v>
      </c>
      <c r="R16" s="8" t="s">
        <v>37</v>
      </c>
      <c r="S16" s="8" t="s">
        <v>38</v>
      </c>
      <c r="T16" s="8"/>
      <c r="U16" s="8" t="s">
        <v>39</v>
      </c>
      <c r="V16" s="8">
        <v>331.5</v>
      </c>
      <c r="W16" s="8">
        <v>142.94</v>
      </c>
      <c r="X16" s="8">
        <v>132</v>
      </c>
      <c r="Y16" s="8">
        <v>56.56</v>
      </c>
      <c r="Z16" s="8">
        <v>0</v>
      </c>
    </row>
    <row r="17" spans="1:26" ht="30" x14ac:dyDescent="0.3">
      <c r="A17" s="8" t="s">
        <v>27</v>
      </c>
      <c r="B17" s="8" t="s">
        <v>40</v>
      </c>
      <c r="C17" s="8" t="s">
        <v>29</v>
      </c>
      <c r="D17" s="8" t="s">
        <v>41</v>
      </c>
      <c r="E17" s="8" t="s">
        <v>42</v>
      </c>
      <c r="F17" s="8" t="s">
        <v>47</v>
      </c>
      <c r="G17" s="8">
        <v>2023</v>
      </c>
      <c r="H17" s="8" t="str">
        <f>CONCATENATE("34780007406")</f>
        <v>34780007406</v>
      </c>
      <c r="I17" s="8" t="s">
        <v>32</v>
      </c>
      <c r="J17" s="8" t="s">
        <v>44</v>
      </c>
      <c r="K17" s="8" t="str">
        <f t="shared" si="1"/>
        <v>221</v>
      </c>
      <c r="L17" s="8" t="str">
        <f t="shared" si="2"/>
        <v>8 8.1 5e</v>
      </c>
      <c r="M17" s="8" t="str">
        <f>CONCATENATE("00695170431")</f>
        <v>00695170431</v>
      </c>
      <c r="N17" s="8" t="s">
        <v>70</v>
      </c>
      <c r="O17" s="8" t="s">
        <v>46</v>
      </c>
      <c r="P17" s="9">
        <v>45350</v>
      </c>
      <c r="Q17" s="8" t="s">
        <v>36</v>
      </c>
      <c r="R17" s="8" t="s">
        <v>37</v>
      </c>
      <c r="S17" s="8" t="s">
        <v>38</v>
      </c>
      <c r="T17" s="8"/>
      <c r="U17" s="8" t="s">
        <v>39</v>
      </c>
      <c r="V17" s="10">
        <v>1129.5999999999999</v>
      </c>
      <c r="W17" s="8">
        <v>487.08</v>
      </c>
      <c r="X17" s="8">
        <v>449.81</v>
      </c>
      <c r="Y17" s="8">
        <v>192.71</v>
      </c>
      <c r="Z17" s="8">
        <v>0</v>
      </c>
    </row>
    <row r="18" spans="1:26" ht="49.2" x14ac:dyDescent="0.3">
      <c r="A18" s="8" t="s">
        <v>27</v>
      </c>
      <c r="B18" s="8" t="s">
        <v>40</v>
      </c>
      <c r="C18" s="8" t="s">
        <v>29</v>
      </c>
      <c r="D18" s="8" t="s">
        <v>41</v>
      </c>
      <c r="E18" s="8" t="s">
        <v>49</v>
      </c>
      <c r="F18" s="8" t="s">
        <v>71</v>
      </c>
      <c r="G18" s="8">
        <v>2023</v>
      </c>
      <c r="H18" s="8" t="str">
        <f>CONCATENATE("34780016647")</f>
        <v>34780016647</v>
      </c>
      <c r="I18" s="8" t="s">
        <v>32</v>
      </c>
      <c r="J18" s="8" t="s">
        <v>44</v>
      </c>
      <c r="K18" s="8" t="str">
        <f t="shared" si="1"/>
        <v>221</v>
      </c>
      <c r="L18" s="8" t="str">
        <f t="shared" si="2"/>
        <v>8 8.1 5e</v>
      </c>
      <c r="M18" s="8" t="str">
        <f>CONCATENATE("SBRMLD64L21B474N")</f>
        <v>SBRMLD64L21B474N</v>
      </c>
      <c r="N18" s="8" t="s">
        <v>72</v>
      </c>
      <c r="O18" s="8" t="s">
        <v>46</v>
      </c>
      <c r="P18" s="9">
        <v>45350</v>
      </c>
      <c r="Q18" s="8" t="s">
        <v>36</v>
      </c>
      <c r="R18" s="8" t="s">
        <v>37</v>
      </c>
      <c r="S18" s="8" t="s">
        <v>38</v>
      </c>
      <c r="T18" s="8"/>
      <c r="U18" s="8" t="s">
        <v>39</v>
      </c>
      <c r="V18" s="8">
        <v>145.5</v>
      </c>
      <c r="W18" s="8">
        <v>62.74</v>
      </c>
      <c r="X18" s="8">
        <v>57.94</v>
      </c>
      <c r="Y18" s="8">
        <v>24.82</v>
      </c>
      <c r="Z18" s="8">
        <v>0</v>
      </c>
    </row>
  </sheetData>
  <mergeCells count="1">
    <mergeCell ref="A2:Z2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MARCHE</vt:lpstr>
    </vt:vector>
  </TitlesOfParts>
  <Company>AgEA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Greco Giancarlo</dc:creator>
  <cp:lastModifiedBy>Greco Giancarlo</cp:lastModifiedBy>
  <dcterms:created xsi:type="dcterms:W3CDTF">2024-03-04T08:14:34Z</dcterms:created>
  <dcterms:modified xsi:type="dcterms:W3CDTF">2024-03-04T08:14:35Z</dcterms:modified>
</cp:coreProperties>
</file>