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41/"/>
    </mc:Choice>
  </mc:AlternateContent>
  <xr:revisionPtr revIDLastSave="0" documentId="8_{0586DD0C-3C4C-4067-AA2B-6D2240CBC741}" xr6:coauthVersionLast="46" xr6:coauthVersionMax="46" xr10:uidLastSave="{00000000-0000-0000-0000-000000000000}"/>
  <bookViews>
    <workbookView xWindow="-110" yWindow="-110" windowWidth="19420" windowHeight="10420" xr2:uid="{DD6905AB-F5DC-4453-A5CF-14F517928D3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<sst xmlns="http://schemas.openxmlformats.org/spreadsheetml/2006/main" count="671" uniqueCount="124">
  <si>
    <t>Dettaglio Domande Pagabili Decreto 541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</si>
  <si>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</si>
  <si>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</si>
  <si>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</si>
  <si>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</si>
  <si>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</si>
  <si>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</si>
  <si>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</si>
  <si>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</si>
  <si>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</si>
  <si>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</si>
  <si>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</si>
  <si>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</si>
  <si>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</si>
  <si>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</si>
  <si>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</si>
  <si>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</si>
  <si>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</si>
  <si>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</si>
  <si>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</si>
  <si>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</si>
  <si>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</si>
  <si>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</si>
  <si>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</si>
  <si>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</si>
  <si>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</si>
  <si>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</si>
  <si>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</si>
  <si>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</si>
  <si>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</si>
  <si>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</si>
  <si>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</si>
  <si>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</si>
  <si>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</si>
  <si>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</si>
  <si>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CAA UNICAA srl</t>
  </si>
  <si>
    <t>CAA Coldiretti srl</t>
  </si>
  <si>
    <t>CAA CIA srl</t>
  </si>
  <si>
    <t>CAA UNSIC s.r.l.</t>
  </si>
  <si>
    <t>CAA LiberiAgricoltori srl già CAA AGCI srl</t>
  </si>
  <si>
    <t>SI</t>
  </si>
  <si>
    <t>Misure a Superficie</t>
  </si>
  <si>
    <t>CAA AGRISERVIZI s.r.l.</t>
  </si>
  <si>
    <t>CAA-CAF AGRI S.R.L.</t>
  </si>
  <si>
    <t>Trascinamenti</t>
  </si>
  <si>
    <t>MARCHE</t>
  </si>
  <si>
    <t>SERV. DEC. AGRICOLTURA E ALIM. -ASCOLI PICENO</t>
  </si>
  <si>
    <t>CAA AGRISERVIZI - LATINA - 001</t>
  </si>
  <si>
    <t>BACHETTI MARIO</t>
  </si>
  <si>
    <t>AGEA.ASR.2022.0508098</t>
  </si>
  <si>
    <t>CAA Coldiretti - ASCOLI PICENO - 030</t>
  </si>
  <si>
    <t>MAGNA MATER SRL SOCIETA' AGRICOLA UNIPER</t>
  </si>
  <si>
    <t>MASSI EUGENIO</t>
  </si>
  <si>
    <t>CAA Coldiretti - FERMO - 001</t>
  </si>
  <si>
    <t>MICCIO DIEGO</t>
  </si>
  <si>
    <t>AGEA.ASR.2022.0532114</t>
  </si>
  <si>
    <t>DAMIANI PASQUALINO</t>
  </si>
  <si>
    <t>SERV. DEC. AGRICOLTURA E ALIMENTAZIONE - PESARO</t>
  </si>
  <si>
    <t>CAA Coldiretti - PESARO E URBINO - 010</t>
  </si>
  <si>
    <t>POGGIASPALLA CONCETTA</t>
  </si>
  <si>
    <t>AGEA.ASR.2022.0512841</t>
  </si>
  <si>
    <t>CAA CIA - PESARO E URBINO - 002</t>
  </si>
  <si>
    <t>MARONCELLI FRANCO</t>
  </si>
  <si>
    <t>CAA CIA - ASCOLI PICENO - 004</t>
  </si>
  <si>
    <t>VAGNONI LUCIA</t>
  </si>
  <si>
    <t>SERV. DEC. AGRICOLTURA E ALIM. - MACERATA</t>
  </si>
  <si>
    <t>CAA LiberiAgricoltori - MACERATA - 006</t>
  </si>
  <si>
    <t>SAVORETTI FRANCESCO</t>
  </si>
  <si>
    <t>CAA CAF AGRI - ASCOLI PICENO - 223</t>
  </si>
  <si>
    <t>CERTELLI DINO</t>
  </si>
  <si>
    <t>AGEA.ASR.2022.0532070</t>
  </si>
  <si>
    <t>BASOCU GIAN PIERO</t>
  </si>
  <si>
    <t>CAA UNSIC - ASCOLI PICENO - 001</t>
  </si>
  <si>
    <t>PAGNONI CORRADO</t>
  </si>
  <si>
    <t>CAA LiberiAgricoltori - MACERATA - 005</t>
  </si>
  <si>
    <t>SOCIETA' AGRICOLA L'ISOLA SOCIETA' SEMPLICE</t>
  </si>
  <si>
    <t>GABRIELLI LUIGINO</t>
  </si>
  <si>
    <t>VITIVINICOLA D'ANGELO DI D'ANGELO PASQUALE E PHILIP SOCIETA' SEMPLICE</t>
  </si>
  <si>
    <t>CAA Coldiretti - ASCOLI PICENO - 010</t>
  </si>
  <si>
    <t>SOCIETA' AGRICOLA MARCOVERDE SRL</t>
  </si>
  <si>
    <t>CAA CIA - ASCOLI PICENO - 001</t>
  </si>
  <si>
    <t>FACT S.S. SOCIETA' AGRICOLA</t>
  </si>
  <si>
    <t>CERTELLI GABRIELLA</t>
  </si>
  <si>
    <t>DI MASCIO VINCENZA</t>
  </si>
  <si>
    <t>VINCIGUERRA ANTONIO</t>
  </si>
  <si>
    <t>CAA CIA - PERUGIA - 007</t>
  </si>
  <si>
    <t>BIZZARRI MICHELE</t>
  </si>
  <si>
    <t>MORETTI FRANCESCO</t>
  </si>
  <si>
    <t>VISSANI TONINO</t>
  </si>
  <si>
    <t>SERV. DEC. AGRICOLTURA E ALIMENTAZIONE - ANCONA</t>
  </si>
  <si>
    <t>CAA CIA - ANCONA - 004</t>
  </si>
  <si>
    <t>GUIDINI GIUSEPPINA</t>
  </si>
  <si>
    <t>IEZZI GIUSEPPE</t>
  </si>
  <si>
    <t>ABBRUZZETTI ANTONIO</t>
  </si>
  <si>
    <t>RICCIOTTI ANTONIO</t>
  </si>
  <si>
    <t>CAA Coldiretti - ANCONA - 003</t>
  </si>
  <si>
    <t>CERASA ANNA</t>
  </si>
  <si>
    <t>AGEA.ASR.2021.1816216</t>
  </si>
  <si>
    <t>CAA CAF AGRI - ANCONA - 225</t>
  </si>
  <si>
    <t>ROCCHETTI MIRANDA</t>
  </si>
  <si>
    <t>RAINATI REMO</t>
  </si>
  <si>
    <t>AGEA.ASR.2022.0508104</t>
  </si>
  <si>
    <t>AZIENDA AGRICOLA VALLEROSA DI MANNOCCHI STEFANO C SS</t>
  </si>
  <si>
    <t>ANGELINI GIULIANO ALBERTO</t>
  </si>
  <si>
    <t>CAA UNICAA - ASCOLI PICENO - 003</t>
  </si>
  <si>
    <t>PACIONI BARBARA</t>
  </si>
  <si>
    <t>CAA UNICAA - ASCOLI PICENO - 004</t>
  </si>
  <si>
    <t>VITTORI MATTIA</t>
  </si>
  <si>
    <t>LUPI LEO</t>
  </si>
  <si>
    <t>CAA CIA - PESARO E URBINO - 005</t>
  </si>
  <si>
    <t>AZIENDA AGRICOLA PIERUCCI DENIS E MASSIMO SOC. SEMPLICE AGRICOLA</t>
  </si>
  <si>
    <t>CAA LiberiAgricoltori - PESARO E URBINO - 002</t>
  </si>
  <si>
    <t>I PODERI DEL POGGIO SOCIETA' AGRICOLA</t>
  </si>
  <si>
    <t>CAA Coldiretti - ANCONA - 005</t>
  </si>
  <si>
    <t>BENEDETTI IVO</t>
  </si>
  <si>
    <t>CAA LiberiAgricoltori - MACERATA - 002</t>
  </si>
  <si>
    <t>BALDONI ANDREA</t>
  </si>
  <si>
    <t>CAA Coldiretti - PESARO E URBINO - 006</t>
  </si>
  <si>
    <t>TORCELLINI DAVIDE</t>
  </si>
  <si>
    <t>FERRETTI FRANCA</t>
  </si>
  <si>
    <t>RAZZETTI MONICA</t>
  </si>
  <si>
    <t>M. G. DI MAGGIORANA CINZIA &amp; C. SOCIETA' AGRICOLA SEMPLICE</t>
  </si>
  <si>
    <t>FAUR CRISTINA ANCUTA</t>
  </si>
  <si>
    <t>SI BIO DI PREMICI SILVIA E ALEANDRI VINCENZO SOCIETA' SEMPLICE AGRICOL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</si>
</sst>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5080-A483-4641-AB28-4117808A6CB8}">
  <dimension ref="A1:Z49"/>
  <sheetViews>
    <sheetView showGridLines="0" tabSelected="1" workbookViewId="0">
      <selection activeCell="E49" sqref="E49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41</v>
      </c>
      <c r="C4" s="7" t="s">
        <v>45</v>
      </c>
      <c r="D4" s="7" t="s">
        <v>46</v>
      </c>
      <c r="E4" s="7" t="s">
        <v>42</v>
      </c>
      <c r="F4" s="7" t="s">
        <v>47</v>
      </c>
      <c r="G4" s="7">
        <v>2021</v>
      </c>
      <c r="H4" s="7" t="str">
        <f>CONCATENATE("14240674250")</f>
        <v>14240674250</v>
      </c>
      <c r="I4" s="7" t="s">
        <v>28</v>
      </c>
      <c r="J4" s="7" t="s">
        <v>29</v>
      </c>
      <c r="K4" s="7" t="str">
        <f>CONCATENATE("")</f>
        <v/>
      </c>
      <c r="L4" s="7" t="str">
        <f>CONCATENATE("10 10.1 4a")</f>
        <v>10 10.1 4a</v>
      </c>
      <c r="M4" s="7" t="str">
        <f>CONCATENATE("BCHMRA81D23A462R")</f>
        <v>BCHMRA81D23A462R</v>
      </c>
      <c r="N4" s="7" t="s">
        <v>48</v>
      </c>
      <c r="O4" s="7" t="s">
        <v>49</v>
      </c>
      <c r="P4" s="8">
        <v>44692</v>
      </c>
      <c r="Q4" s="7" t="s">
        <v>30</v>
      </c>
      <c r="R4" s="7" t="s">
        <v>31</v>
      </c>
      <c r="S4" s="7" t="s">
        <v>32</v>
      </c>
      <c r="T4" s="7"/>
      <c r="U4" s="7" t="s">
        <v>33</v>
      </c>
      <c r="V4" s="7">
        <v>324.39999999999998</v>
      </c>
      <c r="W4" s="7">
        <v>139.88</v>
      </c>
      <c r="X4" s="7">
        <v>129.18</v>
      </c>
      <c r="Y4" s="7">
        <v>0</v>
      </c>
      <c r="Z4" s="7">
        <v>55.34</v>
      </c>
    </row>
    <row r="5" spans="1:26" x14ac:dyDescent="0.35">
      <c r="A5" s="7" t="s">
        <v>27</v>
      </c>
      <c r="B5" s="7" t="s">
        <v>41</v>
      </c>
      <c r="C5" s="7" t="s">
        <v>45</v>
      </c>
      <c r="D5" s="7" t="s">
        <v>46</v>
      </c>
      <c r="E5" s="7" t="s">
        <v>36</v>
      </c>
      <c r="F5" s="7" t="s">
        <v>50</v>
      </c>
      <c r="G5" s="7">
        <v>2021</v>
      </c>
      <c r="H5" s="7" t="str">
        <f>CONCATENATE("14241167320")</f>
        <v>14241167320</v>
      </c>
      <c r="I5" s="7" t="s">
        <v>28</v>
      </c>
      <c r="J5" s="7" t="s">
        <v>29</v>
      </c>
      <c r="K5" s="7" t="str">
        <f>CONCATENATE("")</f>
        <v/>
      </c>
      <c r="L5" s="7" t="str">
        <f>CONCATENATE("10 10.1 4a")</f>
        <v>10 10.1 4a</v>
      </c>
      <c r="M5" s="7" t="str">
        <f>CONCATENATE("02139620443")</f>
        <v>02139620443</v>
      </c>
      <c r="N5" s="7" t="s">
        <v>51</v>
      </c>
      <c r="O5" s="7" t="s">
        <v>49</v>
      </c>
      <c r="P5" s="8">
        <v>44692</v>
      </c>
      <c r="Q5" s="7" t="s">
        <v>30</v>
      </c>
      <c r="R5" s="7" t="s">
        <v>31</v>
      </c>
      <c r="S5" s="7" t="s">
        <v>32</v>
      </c>
      <c r="T5" s="7"/>
      <c r="U5" s="7" t="s">
        <v>33</v>
      </c>
      <c r="V5" s="9">
        <v>1262.24</v>
      </c>
      <c r="W5" s="7">
        <v>544.28</v>
      </c>
      <c r="X5" s="7">
        <v>502.62</v>
      </c>
      <c r="Y5" s="7">
        <v>0</v>
      </c>
      <c r="Z5" s="7">
        <v>215.34</v>
      </c>
    </row>
    <row r="6" spans="1:26" x14ac:dyDescent="0.35">
      <c r="A6" s="7" t="s">
        <v>27</v>
      </c>
      <c r="B6" s="7" t="s">
        <v>41</v>
      </c>
      <c r="C6" s="7" t="s">
        <v>45</v>
      </c>
      <c r="D6" s="7" t="s">
        <v>46</v>
      </c>
      <c r="E6" s="7" t="s">
        <v>42</v>
      </c>
      <c r="F6" s="7" t="s">
        <v>47</v>
      </c>
      <c r="G6" s="7">
        <v>2021</v>
      </c>
      <c r="H6" s="7" t="str">
        <f>CONCATENATE("14241052035")</f>
        <v>14241052035</v>
      </c>
      <c r="I6" s="7" t="s">
        <v>40</v>
      </c>
      <c r="J6" s="7" t="s">
        <v>29</v>
      </c>
      <c r="K6" s="7" t="str">
        <f>CONCATENATE("")</f>
        <v/>
      </c>
      <c r="L6" s="7" t="str">
        <f>CONCATENATE("10 10.1 4a")</f>
        <v>10 10.1 4a</v>
      </c>
      <c r="M6" s="7" t="str">
        <f>CONCATENATE("MSSGNE98T21A488D")</f>
        <v>MSSGNE98T21A488D</v>
      </c>
      <c r="N6" s="7" t="s">
        <v>52</v>
      </c>
      <c r="O6" s="7" t="s">
        <v>49</v>
      </c>
      <c r="P6" s="8">
        <v>44692</v>
      </c>
      <c r="Q6" s="7" t="s">
        <v>30</v>
      </c>
      <c r="R6" s="7" t="s">
        <v>31</v>
      </c>
      <c r="S6" s="7" t="s">
        <v>32</v>
      </c>
      <c r="T6" s="7"/>
      <c r="U6" s="7" t="s">
        <v>33</v>
      </c>
      <c r="V6" s="9">
        <v>2836.76</v>
      </c>
      <c r="W6" s="9">
        <v>1223.21</v>
      </c>
      <c r="X6" s="9">
        <v>1129.5999999999999</v>
      </c>
      <c r="Y6" s="7">
        <v>0</v>
      </c>
      <c r="Z6" s="7">
        <v>483.95</v>
      </c>
    </row>
    <row r="7" spans="1:26" x14ac:dyDescent="0.35">
      <c r="A7" s="7" t="s">
        <v>27</v>
      </c>
      <c r="B7" s="7" t="s">
        <v>41</v>
      </c>
      <c r="C7" s="7" t="s">
        <v>45</v>
      </c>
      <c r="D7" s="7" t="s">
        <v>46</v>
      </c>
      <c r="E7" s="7" t="s">
        <v>36</v>
      </c>
      <c r="F7" s="7" t="s">
        <v>53</v>
      </c>
      <c r="G7" s="7">
        <v>2021</v>
      </c>
      <c r="H7" s="7" t="str">
        <f>CONCATENATE("14240308446")</f>
        <v>14240308446</v>
      </c>
      <c r="I7" s="7" t="s">
        <v>28</v>
      </c>
      <c r="J7" s="7" t="s">
        <v>29</v>
      </c>
      <c r="K7" s="7" t="str">
        <f>CONCATENATE("")</f>
        <v/>
      </c>
      <c r="L7" s="7" t="str">
        <f>CONCATENATE("10 10.1 4b")</f>
        <v>10 10.1 4b</v>
      </c>
      <c r="M7" s="7" t="str">
        <f>CONCATENATE("MCCDGI97M04A271O")</f>
        <v>MCCDGI97M04A271O</v>
      </c>
      <c r="N7" s="7" t="s">
        <v>54</v>
      </c>
      <c r="O7" s="7" t="s">
        <v>55</v>
      </c>
      <c r="P7" s="8">
        <v>44692</v>
      </c>
      <c r="Q7" s="7" t="s">
        <v>30</v>
      </c>
      <c r="R7" s="7" t="s">
        <v>31</v>
      </c>
      <c r="S7" s="7" t="s">
        <v>32</v>
      </c>
      <c r="T7" s="7"/>
      <c r="U7" s="7" t="s">
        <v>33</v>
      </c>
      <c r="V7" s="7">
        <v>153.55000000000001</v>
      </c>
      <c r="W7" s="7">
        <v>66.209999999999994</v>
      </c>
      <c r="X7" s="7">
        <v>61.14</v>
      </c>
      <c r="Y7" s="7">
        <v>0</v>
      </c>
      <c r="Z7" s="7">
        <v>26.2</v>
      </c>
    </row>
    <row r="8" spans="1:26" x14ac:dyDescent="0.35">
      <c r="A8" s="7" t="s">
        <v>27</v>
      </c>
      <c r="B8" s="7" t="s">
        <v>41</v>
      </c>
      <c r="C8" s="7" t="s">
        <v>45</v>
      </c>
      <c r="D8" s="7" t="s">
        <v>46</v>
      </c>
      <c r="E8" s="7" t="s">
        <v>34</v>
      </c>
      <c r="F8" s="7" t="s">
        <v>34</v>
      </c>
      <c r="G8" s="7">
        <v>2021</v>
      </c>
      <c r="H8" s="7" t="str">
        <f>CONCATENATE("14240783457")</f>
        <v>14240783457</v>
      </c>
      <c r="I8" s="7" t="s">
        <v>28</v>
      </c>
      <c r="J8" s="7" t="s">
        <v>29</v>
      </c>
      <c r="K8" s="7" t="str">
        <f>CONCATENATE("")</f>
        <v/>
      </c>
      <c r="L8" s="7" t="str">
        <f>CONCATENATE("10 10.1 4b")</f>
        <v>10 10.1 4b</v>
      </c>
      <c r="M8" s="7" t="str">
        <f>CONCATENATE("DMNPQL74T13H769J")</f>
        <v>DMNPQL74T13H769J</v>
      </c>
      <c r="N8" s="7" t="s">
        <v>56</v>
      </c>
      <c r="O8" s="7" t="s">
        <v>55</v>
      </c>
      <c r="P8" s="8">
        <v>44692</v>
      </c>
      <c r="Q8" s="7" t="s">
        <v>30</v>
      </c>
      <c r="R8" s="7" t="s">
        <v>31</v>
      </c>
      <c r="S8" s="7" t="s">
        <v>32</v>
      </c>
      <c r="T8" s="7"/>
      <c r="U8" s="7" t="s">
        <v>33</v>
      </c>
      <c r="V8" s="7">
        <v>933.22</v>
      </c>
      <c r="W8" s="7">
        <v>402.4</v>
      </c>
      <c r="X8" s="7">
        <v>371.61</v>
      </c>
      <c r="Y8" s="7">
        <v>0</v>
      </c>
      <c r="Z8" s="7">
        <v>159.21</v>
      </c>
    </row>
    <row r="9" spans="1:26" x14ac:dyDescent="0.35">
      <c r="A9" s="7" t="s">
        <v>27</v>
      </c>
      <c r="B9" s="7" t="s">
        <v>41</v>
      </c>
      <c r="C9" s="7" t="s">
        <v>45</v>
      </c>
      <c r="D9" s="7" t="s">
        <v>57</v>
      </c>
      <c r="E9" s="7" t="s">
        <v>36</v>
      </c>
      <c r="F9" s="7" t="s">
        <v>58</v>
      </c>
      <c r="G9" s="7">
        <v>2021</v>
      </c>
      <c r="H9" s="7" t="str">
        <f>CONCATENATE("14230001860")</f>
        <v>14230001860</v>
      </c>
      <c r="I9" s="7" t="s">
        <v>28</v>
      </c>
      <c r="J9" s="7" t="s">
        <v>29</v>
      </c>
      <c r="K9" s="7" t="str">
        <f>CONCATENATE("")</f>
        <v/>
      </c>
      <c r="L9" s="7" t="str">
        <f>CONCATENATE("8 8.1 5e")</f>
        <v>8 8.1 5e</v>
      </c>
      <c r="M9" s="7" t="str">
        <f>CONCATENATE("PGGCCT50T47L500T")</f>
        <v>PGGCCT50T47L500T</v>
      </c>
      <c r="N9" s="7" t="s">
        <v>59</v>
      </c>
      <c r="O9" s="7" t="s">
        <v>60</v>
      </c>
      <c r="P9" s="8">
        <v>44692</v>
      </c>
      <c r="Q9" s="7" t="s">
        <v>30</v>
      </c>
      <c r="R9" s="7" t="s">
        <v>31</v>
      </c>
      <c r="S9" s="7" t="s">
        <v>32</v>
      </c>
      <c r="T9" s="7"/>
      <c r="U9" s="7" t="s">
        <v>33</v>
      </c>
      <c r="V9" s="9">
        <v>2377.08</v>
      </c>
      <c r="W9" s="9">
        <v>1025</v>
      </c>
      <c r="X9" s="7">
        <v>946.55</v>
      </c>
      <c r="Y9" s="7">
        <v>0</v>
      </c>
      <c r="Z9" s="7">
        <v>405.53</v>
      </c>
    </row>
    <row r="10" spans="1:26" x14ac:dyDescent="0.35">
      <c r="A10" s="7" t="s">
        <v>27</v>
      </c>
      <c r="B10" s="7" t="s">
        <v>41</v>
      </c>
      <c r="C10" s="7" t="s">
        <v>45</v>
      </c>
      <c r="D10" s="7" t="s">
        <v>57</v>
      </c>
      <c r="E10" s="7" t="s">
        <v>37</v>
      </c>
      <c r="F10" s="7" t="s">
        <v>61</v>
      </c>
      <c r="G10" s="7">
        <v>2021</v>
      </c>
      <c r="H10" s="7" t="str">
        <f>CONCATENATE("14230000870")</f>
        <v>14230000870</v>
      </c>
      <c r="I10" s="7" t="s">
        <v>28</v>
      </c>
      <c r="J10" s="7" t="s">
        <v>29</v>
      </c>
      <c r="K10" s="7" t="str">
        <f>CONCATENATE("")</f>
        <v/>
      </c>
      <c r="L10" s="7" t="str">
        <f>CONCATENATE("8 8.1 5e")</f>
        <v>8 8.1 5e</v>
      </c>
      <c r="M10" s="7" t="str">
        <f>CONCATENATE("MRNFNC46L05I287W")</f>
        <v>MRNFNC46L05I287W</v>
      </c>
      <c r="N10" s="7" t="s">
        <v>62</v>
      </c>
      <c r="O10" s="7" t="s">
        <v>60</v>
      </c>
      <c r="P10" s="8">
        <v>44692</v>
      </c>
      <c r="Q10" s="7" t="s">
        <v>30</v>
      </c>
      <c r="R10" s="7" t="s">
        <v>31</v>
      </c>
      <c r="S10" s="7" t="s">
        <v>32</v>
      </c>
      <c r="T10" s="7"/>
      <c r="U10" s="7" t="s">
        <v>33</v>
      </c>
      <c r="V10" s="9">
        <v>3855.6</v>
      </c>
      <c r="W10" s="9">
        <v>1662.53</v>
      </c>
      <c r="X10" s="9">
        <v>1535.3</v>
      </c>
      <c r="Y10" s="7">
        <v>0</v>
      </c>
      <c r="Z10" s="7">
        <v>657.77</v>
      </c>
    </row>
    <row r="11" spans="1:26" x14ac:dyDescent="0.35">
      <c r="A11" s="7" t="s">
        <v>27</v>
      </c>
      <c r="B11" s="7" t="s">
        <v>41</v>
      </c>
      <c r="C11" s="7" t="s">
        <v>45</v>
      </c>
      <c r="D11" s="7" t="s">
        <v>46</v>
      </c>
      <c r="E11" s="7" t="s">
        <v>37</v>
      </c>
      <c r="F11" s="7" t="s">
        <v>63</v>
      </c>
      <c r="G11" s="7">
        <v>2021</v>
      </c>
      <c r="H11" s="7" t="str">
        <f>CONCATENATE("14230000466")</f>
        <v>14230000466</v>
      </c>
      <c r="I11" s="7" t="s">
        <v>40</v>
      </c>
      <c r="J11" s="7" t="s">
        <v>29</v>
      </c>
      <c r="K11" s="7" t="str">
        <f>CONCATENATE("")</f>
        <v/>
      </c>
      <c r="L11" s="7" t="str">
        <f>CONCATENATE("8 8.1 5e")</f>
        <v>8 8.1 5e</v>
      </c>
      <c r="M11" s="7" t="str">
        <f>CONCATENATE("VGNLCU51T43A335E")</f>
        <v>VGNLCU51T43A335E</v>
      </c>
      <c r="N11" s="7" t="s">
        <v>64</v>
      </c>
      <c r="O11" s="7" t="s">
        <v>60</v>
      </c>
      <c r="P11" s="8">
        <v>44692</v>
      </c>
      <c r="Q11" s="7" t="s">
        <v>30</v>
      </c>
      <c r="R11" s="7" t="s">
        <v>31</v>
      </c>
      <c r="S11" s="7" t="s">
        <v>32</v>
      </c>
      <c r="T11" s="7"/>
      <c r="U11" s="7" t="s">
        <v>33</v>
      </c>
      <c r="V11" s="9">
        <v>3083.95</v>
      </c>
      <c r="W11" s="9">
        <v>1329.8</v>
      </c>
      <c r="X11" s="9">
        <v>1228.03</v>
      </c>
      <c r="Y11" s="7">
        <v>0</v>
      </c>
      <c r="Z11" s="7">
        <v>526.12</v>
      </c>
    </row>
    <row r="12" spans="1:26" x14ac:dyDescent="0.35">
      <c r="A12" s="7" t="s">
        <v>27</v>
      </c>
      <c r="B12" s="7" t="s">
        <v>41</v>
      </c>
      <c r="C12" s="7" t="s">
        <v>45</v>
      </c>
      <c r="D12" s="7" t="s">
        <v>65</v>
      </c>
      <c r="E12" s="7" t="s">
        <v>39</v>
      </c>
      <c r="F12" s="7" t="s">
        <v>66</v>
      </c>
      <c r="G12" s="7">
        <v>2021</v>
      </c>
      <c r="H12" s="7" t="str">
        <f>CONCATENATE("14230000458")</f>
        <v>14230000458</v>
      </c>
      <c r="I12" s="7" t="s">
        <v>40</v>
      </c>
      <c r="J12" s="7" t="s">
        <v>29</v>
      </c>
      <c r="K12" s="7" t="str">
        <f>CONCATENATE("")</f>
        <v/>
      </c>
      <c r="L12" s="7" t="str">
        <f>CONCATENATE("8 8.1 5e")</f>
        <v>8 8.1 5e</v>
      </c>
      <c r="M12" s="7" t="str">
        <f>CONCATENATE("SVRFNC43T09H211Y")</f>
        <v>SVRFNC43T09H211Y</v>
      </c>
      <c r="N12" s="7" t="s">
        <v>67</v>
      </c>
      <c r="O12" s="7" t="s">
        <v>60</v>
      </c>
      <c r="P12" s="8">
        <v>44692</v>
      </c>
      <c r="Q12" s="7" t="s">
        <v>30</v>
      </c>
      <c r="R12" s="7" t="s">
        <v>31</v>
      </c>
      <c r="S12" s="7" t="s">
        <v>32</v>
      </c>
      <c r="T12" s="7"/>
      <c r="U12" s="7" t="s">
        <v>33</v>
      </c>
      <c r="V12" s="7">
        <v>718.19</v>
      </c>
      <c r="W12" s="7">
        <v>309.68</v>
      </c>
      <c r="X12" s="7">
        <v>285.98</v>
      </c>
      <c r="Y12" s="7">
        <v>0</v>
      </c>
      <c r="Z12" s="7">
        <v>122.53</v>
      </c>
    </row>
    <row r="13" spans="1:26" x14ac:dyDescent="0.35">
      <c r="A13" s="7" t="s">
        <v>27</v>
      </c>
      <c r="B13" s="7" t="s">
        <v>41</v>
      </c>
      <c r="C13" s="7" t="s">
        <v>45</v>
      </c>
      <c r="D13" s="7" t="s">
        <v>46</v>
      </c>
      <c r="E13" s="7" t="s">
        <v>43</v>
      </c>
      <c r="F13" s="7" t="s">
        <v>68</v>
      </c>
      <c r="G13" s="7">
        <v>2021</v>
      </c>
      <c r="H13" s="7" t="str">
        <f>CONCATENATE("14241227819")</f>
        <v>14241227819</v>
      </c>
      <c r="I13" s="7" t="s">
        <v>28</v>
      </c>
      <c r="J13" s="7" t="s">
        <v>29</v>
      </c>
      <c r="K13" s="7" t="str">
        <f>CONCATENATE("")</f>
        <v/>
      </c>
      <c r="L13" s="7" t="str">
        <f>CONCATENATE("14 14.1 3a")</f>
        <v>14 14.1 3a</v>
      </c>
      <c r="M13" s="7" t="str">
        <f>CONCATENATE("CRTDNI72R24L597Z")</f>
        <v>CRTDNI72R24L597Z</v>
      </c>
      <c r="N13" s="7" t="s">
        <v>69</v>
      </c>
      <c r="O13" s="7" t="s">
        <v>70</v>
      </c>
      <c r="P13" s="8">
        <v>44692</v>
      </c>
      <c r="Q13" s="7" t="s">
        <v>30</v>
      </c>
      <c r="R13" s="7" t="s">
        <v>31</v>
      </c>
      <c r="S13" s="7" t="s">
        <v>32</v>
      </c>
      <c r="T13" s="7"/>
      <c r="U13" s="7" t="s">
        <v>33</v>
      </c>
      <c r="V13" s="9">
        <v>11388.6</v>
      </c>
      <c r="W13" s="9">
        <v>4910.76</v>
      </c>
      <c r="X13" s="9">
        <v>4534.9399999999996</v>
      </c>
      <c r="Y13" s="7">
        <v>0</v>
      </c>
      <c r="Z13" s="9">
        <v>1942.9</v>
      </c>
    </row>
    <row r="14" spans="1:26" x14ac:dyDescent="0.35">
      <c r="A14" s="7" t="s">
        <v>27</v>
      </c>
      <c r="B14" s="7" t="s">
        <v>41</v>
      </c>
      <c r="C14" s="7" t="s">
        <v>45</v>
      </c>
      <c r="D14" s="7" t="s">
        <v>46</v>
      </c>
      <c r="E14" s="7" t="s">
        <v>36</v>
      </c>
      <c r="F14" s="7" t="s">
        <v>53</v>
      </c>
      <c r="G14" s="7">
        <v>2021</v>
      </c>
      <c r="H14" s="7" t="str">
        <f>CONCATENATE("14240905142")</f>
        <v>14240905142</v>
      </c>
      <c r="I14" s="7" t="s">
        <v>28</v>
      </c>
      <c r="J14" s="7" t="s">
        <v>29</v>
      </c>
      <c r="K14" s="7" t="str">
        <f>CONCATENATE("")</f>
        <v/>
      </c>
      <c r="L14" s="7" t="str">
        <f>CONCATENATE("14 14.1 3a")</f>
        <v>14 14.1 3a</v>
      </c>
      <c r="M14" s="7" t="str">
        <f>CONCATENATE("BSCGPR65H18A454Z")</f>
        <v>BSCGPR65H18A454Z</v>
      </c>
      <c r="N14" s="7" t="s">
        <v>71</v>
      </c>
      <c r="O14" s="7" t="s">
        <v>70</v>
      </c>
      <c r="P14" s="8">
        <v>44692</v>
      </c>
      <c r="Q14" s="7" t="s">
        <v>30</v>
      </c>
      <c r="R14" s="7" t="s">
        <v>31</v>
      </c>
      <c r="S14" s="7" t="s">
        <v>32</v>
      </c>
      <c r="T14" s="7"/>
      <c r="U14" s="7" t="s">
        <v>33</v>
      </c>
      <c r="V14" s="9">
        <v>7763.4</v>
      </c>
      <c r="W14" s="9">
        <v>3347.58</v>
      </c>
      <c r="X14" s="9">
        <v>3091.39</v>
      </c>
      <c r="Y14" s="7">
        <v>0</v>
      </c>
      <c r="Z14" s="9">
        <v>1324.43</v>
      </c>
    </row>
    <row r="15" spans="1:26" x14ac:dyDescent="0.35">
      <c r="A15" s="7" t="s">
        <v>27</v>
      </c>
      <c r="B15" s="7" t="s">
        <v>41</v>
      </c>
      <c r="C15" s="7" t="s">
        <v>45</v>
      </c>
      <c r="D15" s="7" t="s">
        <v>46</v>
      </c>
      <c r="E15" s="7" t="s">
        <v>38</v>
      </c>
      <c r="F15" s="7" t="s">
        <v>72</v>
      </c>
      <c r="G15" s="7">
        <v>2021</v>
      </c>
      <c r="H15" s="7" t="str">
        <f>CONCATENATE("14241354845")</f>
        <v>14241354845</v>
      </c>
      <c r="I15" s="7" t="s">
        <v>28</v>
      </c>
      <c r="J15" s="7" t="s">
        <v>29</v>
      </c>
      <c r="K15" s="7" t="str">
        <f>CONCATENATE("")</f>
        <v/>
      </c>
      <c r="L15" s="7" t="str">
        <f>CONCATENATE("14 14.1 3a")</f>
        <v>14 14.1 3a</v>
      </c>
      <c r="M15" s="7" t="str">
        <f>CONCATENATE("PGNCRD69D06H769J")</f>
        <v>PGNCRD69D06H769J</v>
      </c>
      <c r="N15" s="7" t="s">
        <v>73</v>
      </c>
      <c r="O15" s="7" t="s">
        <v>70</v>
      </c>
      <c r="P15" s="8">
        <v>44692</v>
      </c>
      <c r="Q15" s="7" t="s">
        <v>30</v>
      </c>
      <c r="R15" s="7" t="s">
        <v>31</v>
      </c>
      <c r="S15" s="7" t="s">
        <v>32</v>
      </c>
      <c r="T15" s="7"/>
      <c r="U15" s="7" t="s">
        <v>33</v>
      </c>
      <c r="V15" s="9">
        <v>2880</v>
      </c>
      <c r="W15" s="9">
        <v>1241.8599999999999</v>
      </c>
      <c r="X15" s="9">
        <v>1146.82</v>
      </c>
      <c r="Y15" s="7">
        <v>0</v>
      </c>
      <c r="Z15" s="7">
        <v>491.32</v>
      </c>
    </row>
    <row r="16" spans="1:26" x14ac:dyDescent="0.35">
      <c r="A16" s="7" t="s">
        <v>27</v>
      </c>
      <c r="B16" s="7" t="s">
        <v>41</v>
      </c>
      <c r="C16" s="7" t="s">
        <v>45</v>
      </c>
      <c r="D16" s="7" t="s">
        <v>46</v>
      </c>
      <c r="E16" s="7" t="s">
        <v>39</v>
      </c>
      <c r="F16" s="7" t="s">
        <v>74</v>
      </c>
      <c r="G16" s="7">
        <v>2021</v>
      </c>
      <c r="H16" s="7" t="str">
        <f>CONCATENATE("14240791021")</f>
        <v>14240791021</v>
      </c>
      <c r="I16" s="7" t="s">
        <v>28</v>
      </c>
      <c r="J16" s="7" t="s">
        <v>29</v>
      </c>
      <c r="K16" s="7" t="str">
        <f>CONCATENATE("")</f>
        <v/>
      </c>
      <c r="L16" s="7" t="str">
        <f>CONCATENATE("14 14.1 3a")</f>
        <v>14 14.1 3a</v>
      </c>
      <c r="M16" s="7" t="str">
        <f>CONCATENATE("02390510440")</f>
        <v>02390510440</v>
      </c>
      <c r="N16" s="7" t="s">
        <v>75</v>
      </c>
      <c r="O16" s="7" t="s">
        <v>70</v>
      </c>
      <c r="P16" s="8">
        <v>44692</v>
      </c>
      <c r="Q16" s="7" t="s">
        <v>30</v>
      </c>
      <c r="R16" s="7" t="s">
        <v>31</v>
      </c>
      <c r="S16" s="7" t="s">
        <v>32</v>
      </c>
      <c r="T16" s="7"/>
      <c r="U16" s="7" t="s">
        <v>33</v>
      </c>
      <c r="V16" s="9">
        <v>11400</v>
      </c>
      <c r="W16" s="9">
        <v>4915.68</v>
      </c>
      <c r="X16" s="9">
        <v>4539.4799999999996</v>
      </c>
      <c r="Y16" s="7">
        <v>0</v>
      </c>
      <c r="Z16" s="9">
        <v>1944.84</v>
      </c>
    </row>
    <row r="17" spans="1:26" x14ac:dyDescent="0.35">
      <c r="A17" s="7" t="s">
        <v>27</v>
      </c>
      <c r="B17" s="7" t="s">
        <v>41</v>
      </c>
      <c r="C17" s="7" t="s">
        <v>45</v>
      </c>
      <c r="D17" s="7" t="s">
        <v>46</v>
      </c>
      <c r="E17" s="7" t="s">
        <v>37</v>
      </c>
      <c r="F17" s="7" t="s">
        <v>63</v>
      </c>
      <c r="G17" s="7">
        <v>2021</v>
      </c>
      <c r="H17" s="7" t="str">
        <f>CONCATENATE("14240880493")</f>
        <v>14240880493</v>
      </c>
      <c r="I17" s="7" t="s">
        <v>28</v>
      </c>
      <c r="J17" s="7" t="s">
        <v>29</v>
      </c>
      <c r="K17" s="7" t="str">
        <f>CONCATENATE("")</f>
        <v/>
      </c>
      <c r="L17" s="7" t="str">
        <f>CONCATENATE("14 14.1 3a")</f>
        <v>14 14.1 3a</v>
      </c>
      <c r="M17" s="7" t="str">
        <f>CONCATENATE("GBRLGN57A31G005D")</f>
        <v>GBRLGN57A31G005D</v>
      </c>
      <c r="N17" s="7" t="s">
        <v>76</v>
      </c>
      <c r="O17" s="7" t="s">
        <v>70</v>
      </c>
      <c r="P17" s="8">
        <v>44692</v>
      </c>
      <c r="Q17" s="7" t="s">
        <v>30</v>
      </c>
      <c r="R17" s="7" t="s">
        <v>31</v>
      </c>
      <c r="S17" s="7" t="s">
        <v>32</v>
      </c>
      <c r="T17" s="7"/>
      <c r="U17" s="7" t="s">
        <v>33</v>
      </c>
      <c r="V17" s="9">
        <v>7800</v>
      </c>
      <c r="W17" s="9">
        <v>3363.36</v>
      </c>
      <c r="X17" s="9">
        <v>3105.96</v>
      </c>
      <c r="Y17" s="7">
        <v>0</v>
      </c>
      <c r="Z17" s="9">
        <v>1330.68</v>
      </c>
    </row>
    <row r="18" spans="1:26" ht="17.5" x14ac:dyDescent="0.35">
      <c r="A18" s="7" t="s">
        <v>27</v>
      </c>
      <c r="B18" s="7" t="s">
        <v>41</v>
      </c>
      <c r="C18" s="7" t="s">
        <v>45</v>
      </c>
      <c r="D18" s="7" t="s">
        <v>46</v>
      </c>
      <c r="E18" s="7" t="s">
        <v>34</v>
      </c>
      <c r="F18" s="7" t="s">
        <v>34</v>
      </c>
      <c r="G18" s="7">
        <v>2021</v>
      </c>
      <c r="H18" s="7" t="str">
        <f>CONCATENATE("14240786567")</f>
        <v>14240786567</v>
      </c>
      <c r="I18" s="7" t="s">
        <v>28</v>
      </c>
      <c r="J18" s="7" t="s">
        <v>29</v>
      </c>
      <c r="K18" s="7" t="str">
        <f>CONCATENATE("")</f>
        <v/>
      </c>
      <c r="L18" s="7" t="str">
        <f>CONCATENATE("10 10.1 4b")</f>
        <v>10 10.1 4b</v>
      </c>
      <c r="M18" s="7" t="str">
        <f>CONCATENATE("00435570445")</f>
        <v>00435570445</v>
      </c>
      <c r="N18" s="7" t="s">
        <v>77</v>
      </c>
      <c r="O18" s="7" t="s">
        <v>55</v>
      </c>
      <c r="P18" s="8">
        <v>44692</v>
      </c>
      <c r="Q18" s="7" t="s">
        <v>30</v>
      </c>
      <c r="R18" s="7" t="s">
        <v>31</v>
      </c>
      <c r="S18" s="7" t="s">
        <v>32</v>
      </c>
      <c r="T18" s="7"/>
      <c r="U18" s="7" t="s">
        <v>33</v>
      </c>
      <c r="V18" s="9">
        <v>15968.84</v>
      </c>
      <c r="W18" s="9">
        <v>6885.76</v>
      </c>
      <c r="X18" s="9">
        <v>6358.79</v>
      </c>
      <c r="Y18" s="7">
        <v>0</v>
      </c>
      <c r="Z18" s="9">
        <v>2724.29</v>
      </c>
    </row>
    <row r="19" spans="1:26" x14ac:dyDescent="0.35">
      <c r="A19" s="7" t="s">
        <v>27</v>
      </c>
      <c r="B19" s="7" t="s">
        <v>41</v>
      </c>
      <c r="C19" s="7" t="s">
        <v>45</v>
      </c>
      <c r="D19" s="7" t="s">
        <v>46</v>
      </c>
      <c r="E19" s="7" t="s">
        <v>36</v>
      </c>
      <c r="F19" s="7" t="s">
        <v>78</v>
      </c>
      <c r="G19" s="7">
        <v>2021</v>
      </c>
      <c r="H19" s="7" t="str">
        <f>CONCATENATE("14240902263")</f>
        <v>14240902263</v>
      </c>
      <c r="I19" s="7" t="s">
        <v>28</v>
      </c>
      <c r="J19" s="7" t="s">
        <v>29</v>
      </c>
      <c r="K19" s="7" t="str">
        <f>CONCATENATE("")</f>
        <v/>
      </c>
      <c r="L19" s="7" t="str">
        <f>CONCATENATE("10 10.1 4b")</f>
        <v>10 10.1 4b</v>
      </c>
      <c r="M19" s="7" t="str">
        <f>CONCATENATE("01967750447")</f>
        <v>01967750447</v>
      </c>
      <c r="N19" s="7" t="s">
        <v>79</v>
      </c>
      <c r="O19" s="7" t="s">
        <v>55</v>
      </c>
      <c r="P19" s="8">
        <v>44692</v>
      </c>
      <c r="Q19" s="7" t="s">
        <v>30</v>
      </c>
      <c r="R19" s="7" t="s">
        <v>31</v>
      </c>
      <c r="S19" s="7" t="s">
        <v>32</v>
      </c>
      <c r="T19" s="7"/>
      <c r="U19" s="7" t="s">
        <v>33</v>
      </c>
      <c r="V19" s="9">
        <v>3187.53</v>
      </c>
      <c r="W19" s="9">
        <v>1374.46</v>
      </c>
      <c r="X19" s="9">
        <v>1269.27</v>
      </c>
      <c r="Y19" s="7">
        <v>0</v>
      </c>
      <c r="Z19" s="7">
        <v>543.79999999999995</v>
      </c>
    </row>
    <row r="20" spans="1:26" x14ac:dyDescent="0.35">
      <c r="A20" s="7" t="s">
        <v>27</v>
      </c>
      <c r="B20" s="7" t="s">
        <v>41</v>
      </c>
      <c r="C20" s="7" t="s">
        <v>45</v>
      </c>
      <c r="D20" s="7" t="s">
        <v>46</v>
      </c>
      <c r="E20" s="7" t="s">
        <v>37</v>
      </c>
      <c r="F20" s="7" t="s">
        <v>80</v>
      </c>
      <c r="G20" s="7">
        <v>2021</v>
      </c>
      <c r="H20" s="7" t="str">
        <f>CONCATENATE("14240550765")</f>
        <v>14240550765</v>
      </c>
      <c r="I20" s="7" t="s">
        <v>28</v>
      </c>
      <c r="J20" s="7" t="s">
        <v>29</v>
      </c>
      <c r="K20" s="7" t="str">
        <f>CONCATENATE("")</f>
        <v/>
      </c>
      <c r="L20" s="7" t="str">
        <f>CONCATENATE("10 10.1 4b")</f>
        <v>10 10.1 4b</v>
      </c>
      <c r="M20" s="7" t="str">
        <f>CONCATENATE("02266590443")</f>
        <v>02266590443</v>
      </c>
      <c r="N20" s="7" t="s">
        <v>81</v>
      </c>
      <c r="O20" s="7" t="s">
        <v>55</v>
      </c>
      <c r="P20" s="8">
        <v>44692</v>
      </c>
      <c r="Q20" s="7" t="s">
        <v>30</v>
      </c>
      <c r="R20" s="7" t="s">
        <v>31</v>
      </c>
      <c r="S20" s="7" t="s">
        <v>32</v>
      </c>
      <c r="T20" s="7"/>
      <c r="U20" s="7" t="s">
        <v>33</v>
      </c>
      <c r="V20" s="7">
        <v>124.42</v>
      </c>
      <c r="W20" s="7">
        <v>53.65</v>
      </c>
      <c r="X20" s="7">
        <v>49.54</v>
      </c>
      <c r="Y20" s="7">
        <v>0</v>
      </c>
      <c r="Z20" s="7">
        <v>21.23</v>
      </c>
    </row>
    <row r="21" spans="1:26" x14ac:dyDescent="0.35">
      <c r="A21" s="7" t="s">
        <v>27</v>
      </c>
      <c r="B21" s="7" t="s">
        <v>41</v>
      </c>
      <c r="C21" s="7" t="s">
        <v>45</v>
      </c>
      <c r="D21" s="7" t="s">
        <v>46</v>
      </c>
      <c r="E21" s="7" t="s">
        <v>43</v>
      </c>
      <c r="F21" s="7" t="s">
        <v>68</v>
      </c>
      <c r="G21" s="7">
        <v>2021</v>
      </c>
      <c r="H21" s="7" t="str">
        <f>CONCATENATE("14241228304")</f>
        <v>14241228304</v>
      </c>
      <c r="I21" s="7" t="s">
        <v>28</v>
      </c>
      <c r="J21" s="7" t="s">
        <v>29</v>
      </c>
      <c r="K21" s="7" t="str">
        <f>CONCATENATE("")</f>
        <v/>
      </c>
      <c r="L21" s="7" t="str">
        <f>CONCATENATE("14 14.1 3a")</f>
        <v>14 14.1 3a</v>
      </c>
      <c r="M21" s="7" t="str">
        <f>CONCATENATE("CRTGRL71M70L597Z")</f>
        <v>CRTGRL71M70L597Z</v>
      </c>
      <c r="N21" s="7" t="s">
        <v>82</v>
      </c>
      <c r="O21" s="7" t="s">
        <v>70</v>
      </c>
      <c r="P21" s="8">
        <v>44692</v>
      </c>
      <c r="Q21" s="7" t="s">
        <v>30</v>
      </c>
      <c r="R21" s="7" t="s">
        <v>31</v>
      </c>
      <c r="S21" s="7" t="s">
        <v>32</v>
      </c>
      <c r="T21" s="7"/>
      <c r="U21" s="7" t="s">
        <v>33</v>
      </c>
      <c r="V21" s="9">
        <v>5130</v>
      </c>
      <c r="W21" s="9">
        <v>2212.06</v>
      </c>
      <c r="X21" s="9">
        <v>2042.77</v>
      </c>
      <c r="Y21" s="7">
        <v>0</v>
      </c>
      <c r="Z21" s="7">
        <v>875.17</v>
      </c>
    </row>
    <row r="22" spans="1:26" x14ac:dyDescent="0.35">
      <c r="A22" s="7" t="s">
        <v>27</v>
      </c>
      <c r="B22" s="7" t="s">
        <v>41</v>
      </c>
      <c r="C22" s="7" t="s">
        <v>45</v>
      </c>
      <c r="D22" s="7" t="s">
        <v>46</v>
      </c>
      <c r="E22" s="7" t="s">
        <v>43</v>
      </c>
      <c r="F22" s="7" t="s">
        <v>68</v>
      </c>
      <c r="G22" s="7">
        <v>2021</v>
      </c>
      <c r="H22" s="7" t="str">
        <f>CONCATENATE("14241228916")</f>
        <v>14241228916</v>
      </c>
      <c r="I22" s="7" t="s">
        <v>28</v>
      </c>
      <c r="J22" s="7" t="s">
        <v>29</v>
      </c>
      <c r="K22" s="7" t="str">
        <f>CONCATENATE("")</f>
        <v/>
      </c>
      <c r="L22" s="7" t="str">
        <f>CONCATENATE("14 14.1 3a")</f>
        <v>14 14.1 3a</v>
      </c>
      <c r="M22" s="7" t="str">
        <f>CONCATENATE("DMSVCN83H42H501I")</f>
        <v>DMSVCN83H42H501I</v>
      </c>
      <c r="N22" s="7" t="s">
        <v>83</v>
      </c>
      <c r="O22" s="7" t="s">
        <v>70</v>
      </c>
      <c r="P22" s="8">
        <v>44692</v>
      </c>
      <c r="Q22" s="7" t="s">
        <v>30</v>
      </c>
      <c r="R22" s="7" t="s">
        <v>31</v>
      </c>
      <c r="S22" s="7" t="s">
        <v>32</v>
      </c>
      <c r="T22" s="7"/>
      <c r="U22" s="7" t="s">
        <v>33</v>
      </c>
      <c r="V22" s="9">
        <v>7335.9</v>
      </c>
      <c r="W22" s="9">
        <v>3163.24</v>
      </c>
      <c r="X22" s="9">
        <v>2921.16</v>
      </c>
      <c r="Y22" s="7">
        <v>0</v>
      </c>
      <c r="Z22" s="9">
        <v>1251.5</v>
      </c>
    </row>
    <row r="23" spans="1:26" x14ac:dyDescent="0.35">
      <c r="A23" s="7" t="s">
        <v>27</v>
      </c>
      <c r="B23" s="7" t="s">
        <v>41</v>
      </c>
      <c r="C23" s="7" t="s">
        <v>45</v>
      </c>
      <c r="D23" s="7" t="s">
        <v>46</v>
      </c>
      <c r="E23" s="7" t="s">
        <v>43</v>
      </c>
      <c r="F23" s="7" t="s">
        <v>68</v>
      </c>
      <c r="G23" s="7">
        <v>2021</v>
      </c>
      <c r="H23" s="7" t="str">
        <f>CONCATENATE("14241230151")</f>
        <v>14241230151</v>
      </c>
      <c r="I23" s="7" t="s">
        <v>28</v>
      </c>
      <c r="J23" s="7" t="s">
        <v>29</v>
      </c>
      <c r="K23" s="7" t="str">
        <f>CONCATENATE("")</f>
        <v/>
      </c>
      <c r="L23" s="7" t="str">
        <f>CONCATENATE("14 14.1 3a")</f>
        <v>14 14.1 3a</v>
      </c>
      <c r="M23" s="7" t="str">
        <f>CONCATENATE("VNCNTN95S11H769C")</f>
        <v>VNCNTN95S11H769C</v>
      </c>
      <c r="N23" s="7" t="s">
        <v>84</v>
      </c>
      <c r="O23" s="7" t="s">
        <v>70</v>
      </c>
      <c r="P23" s="8">
        <v>44692</v>
      </c>
      <c r="Q23" s="7" t="s">
        <v>30</v>
      </c>
      <c r="R23" s="7" t="s">
        <v>31</v>
      </c>
      <c r="S23" s="7" t="s">
        <v>32</v>
      </c>
      <c r="T23" s="7"/>
      <c r="U23" s="7" t="s">
        <v>33</v>
      </c>
      <c r="V23" s="9">
        <v>8550</v>
      </c>
      <c r="W23" s="9">
        <v>3686.76</v>
      </c>
      <c r="X23" s="9">
        <v>3404.61</v>
      </c>
      <c r="Y23" s="7">
        <v>0</v>
      </c>
      <c r="Z23" s="9">
        <v>1458.63</v>
      </c>
    </row>
    <row r="24" spans="1:26" x14ac:dyDescent="0.35">
      <c r="A24" s="7" t="s">
        <v>27</v>
      </c>
      <c r="B24" s="7" t="s">
        <v>41</v>
      </c>
      <c r="C24" s="7" t="s">
        <v>45</v>
      </c>
      <c r="D24" s="7" t="s">
        <v>65</v>
      </c>
      <c r="E24" s="7" t="s">
        <v>37</v>
      </c>
      <c r="F24" s="7" t="s">
        <v>85</v>
      </c>
      <c r="G24" s="7">
        <v>2021</v>
      </c>
      <c r="H24" s="7" t="str">
        <f>CONCATENATE("14230001852")</f>
        <v>14230001852</v>
      </c>
      <c r="I24" s="7" t="s">
        <v>28</v>
      </c>
      <c r="J24" s="7" t="s">
        <v>29</v>
      </c>
      <c r="K24" s="7" t="str">
        <f>CONCATENATE("")</f>
        <v/>
      </c>
      <c r="L24" s="7" t="str">
        <f>CONCATENATE("8 8.1 5e")</f>
        <v>8 8.1 5e</v>
      </c>
      <c r="M24" s="7" t="str">
        <f>CONCATENATE("BZZMHL88D10D653Y")</f>
        <v>BZZMHL88D10D653Y</v>
      </c>
      <c r="N24" s="7" t="s">
        <v>86</v>
      </c>
      <c r="O24" s="7" t="s">
        <v>60</v>
      </c>
      <c r="P24" s="8">
        <v>44692</v>
      </c>
      <c r="Q24" s="7" t="s">
        <v>30</v>
      </c>
      <c r="R24" s="7" t="s">
        <v>31</v>
      </c>
      <c r="S24" s="7" t="s">
        <v>32</v>
      </c>
      <c r="T24" s="7"/>
      <c r="U24" s="7" t="s">
        <v>33</v>
      </c>
      <c r="V24" s="9">
        <v>2007.34</v>
      </c>
      <c r="W24" s="7">
        <v>865.57</v>
      </c>
      <c r="X24" s="7">
        <v>799.32</v>
      </c>
      <c r="Y24" s="7">
        <v>0</v>
      </c>
      <c r="Z24" s="7">
        <v>342.45</v>
      </c>
    </row>
    <row r="25" spans="1:26" x14ac:dyDescent="0.35">
      <c r="A25" s="7" t="s">
        <v>27</v>
      </c>
      <c r="B25" s="7" t="s">
        <v>41</v>
      </c>
      <c r="C25" s="7" t="s">
        <v>45</v>
      </c>
      <c r="D25" s="7" t="s">
        <v>46</v>
      </c>
      <c r="E25" s="7" t="s">
        <v>43</v>
      </c>
      <c r="F25" s="7" t="s">
        <v>68</v>
      </c>
      <c r="G25" s="7">
        <v>2021</v>
      </c>
      <c r="H25" s="7" t="str">
        <f>CONCATENATE("14230001894")</f>
        <v>14230001894</v>
      </c>
      <c r="I25" s="7" t="s">
        <v>28</v>
      </c>
      <c r="J25" s="7" t="s">
        <v>29</v>
      </c>
      <c r="K25" s="7" t="str">
        <f>CONCATENATE("")</f>
        <v/>
      </c>
      <c r="L25" s="7" t="str">
        <f>CONCATENATE("8 8.1 5e")</f>
        <v>8 8.1 5e</v>
      </c>
      <c r="M25" s="7" t="str">
        <f>CONCATENATE("MRTFNC51P06L728B")</f>
        <v>MRTFNC51P06L728B</v>
      </c>
      <c r="N25" s="7" t="s">
        <v>87</v>
      </c>
      <c r="O25" s="7" t="s">
        <v>60</v>
      </c>
      <c r="P25" s="8">
        <v>44692</v>
      </c>
      <c r="Q25" s="7" t="s">
        <v>30</v>
      </c>
      <c r="R25" s="7" t="s">
        <v>31</v>
      </c>
      <c r="S25" s="7" t="s">
        <v>32</v>
      </c>
      <c r="T25" s="7"/>
      <c r="U25" s="7" t="s">
        <v>33</v>
      </c>
      <c r="V25" s="9">
        <v>2016.4</v>
      </c>
      <c r="W25" s="7">
        <v>869.47</v>
      </c>
      <c r="X25" s="7">
        <v>802.93</v>
      </c>
      <c r="Y25" s="7">
        <v>0</v>
      </c>
      <c r="Z25" s="7">
        <v>344</v>
      </c>
    </row>
    <row r="26" spans="1:26" x14ac:dyDescent="0.35">
      <c r="A26" s="7" t="s">
        <v>27</v>
      </c>
      <c r="B26" s="7" t="s">
        <v>41</v>
      </c>
      <c r="C26" s="7" t="s">
        <v>45</v>
      </c>
      <c r="D26" s="7" t="s">
        <v>65</v>
      </c>
      <c r="E26" s="7" t="s">
        <v>39</v>
      </c>
      <c r="F26" s="7" t="s">
        <v>66</v>
      </c>
      <c r="G26" s="7">
        <v>2021</v>
      </c>
      <c r="H26" s="7" t="str">
        <f>CONCATENATE("14230000441")</f>
        <v>14230000441</v>
      </c>
      <c r="I26" s="7" t="s">
        <v>28</v>
      </c>
      <c r="J26" s="7" t="s">
        <v>29</v>
      </c>
      <c r="K26" s="7" t="str">
        <f>CONCATENATE("")</f>
        <v/>
      </c>
      <c r="L26" s="7" t="str">
        <f>CONCATENATE("8 8.1 5e")</f>
        <v>8 8.1 5e</v>
      </c>
      <c r="M26" s="7" t="str">
        <f>CONCATENATE("VSSTNN63R14F454A")</f>
        <v>VSSTNN63R14F454A</v>
      </c>
      <c r="N26" s="7" t="s">
        <v>88</v>
      </c>
      <c r="O26" s="7" t="s">
        <v>60</v>
      </c>
      <c r="P26" s="8">
        <v>44692</v>
      </c>
      <c r="Q26" s="7" t="s">
        <v>30</v>
      </c>
      <c r="R26" s="7" t="s">
        <v>31</v>
      </c>
      <c r="S26" s="7" t="s">
        <v>32</v>
      </c>
      <c r="T26" s="7"/>
      <c r="U26" s="7" t="s">
        <v>33</v>
      </c>
      <c r="V26" s="9">
        <v>1491.72</v>
      </c>
      <c r="W26" s="7">
        <v>643.23</v>
      </c>
      <c r="X26" s="7">
        <v>594</v>
      </c>
      <c r="Y26" s="7">
        <v>0</v>
      </c>
      <c r="Z26" s="7">
        <v>254.49</v>
      </c>
    </row>
    <row r="27" spans="1:26" x14ac:dyDescent="0.35">
      <c r="A27" s="7" t="s">
        <v>27</v>
      </c>
      <c r="B27" s="7" t="s">
        <v>41</v>
      </c>
      <c r="C27" s="7" t="s">
        <v>45</v>
      </c>
      <c r="D27" s="7" t="s">
        <v>89</v>
      </c>
      <c r="E27" s="7" t="s">
        <v>37</v>
      </c>
      <c r="F27" s="7" t="s">
        <v>90</v>
      </c>
      <c r="G27" s="7">
        <v>2021</v>
      </c>
      <c r="H27" s="7" t="str">
        <f>CONCATENATE("14230000383")</f>
        <v>14230000383</v>
      </c>
      <c r="I27" s="7" t="s">
        <v>28</v>
      </c>
      <c r="J27" s="7" t="s">
        <v>29</v>
      </c>
      <c r="K27" s="7" t="str">
        <f>CONCATENATE("")</f>
        <v/>
      </c>
      <c r="L27" s="7" t="str">
        <f>CONCATENATE("8 8.1 5e")</f>
        <v>8 8.1 5e</v>
      </c>
      <c r="M27" s="7" t="str">
        <f>CONCATENATE("GDNGPP62T45I608W")</f>
        <v>GDNGPP62T45I608W</v>
      </c>
      <c r="N27" s="7" t="s">
        <v>91</v>
      </c>
      <c r="O27" s="7" t="s">
        <v>60</v>
      </c>
      <c r="P27" s="8">
        <v>44692</v>
      </c>
      <c r="Q27" s="7" t="s">
        <v>30</v>
      </c>
      <c r="R27" s="7" t="s">
        <v>31</v>
      </c>
      <c r="S27" s="7" t="s">
        <v>32</v>
      </c>
      <c r="T27" s="7"/>
      <c r="U27" s="7" t="s">
        <v>33</v>
      </c>
      <c r="V27" s="9">
        <v>3022.09</v>
      </c>
      <c r="W27" s="9">
        <v>1303.1300000000001</v>
      </c>
      <c r="X27" s="9">
        <v>1203.4000000000001</v>
      </c>
      <c r="Y27" s="7">
        <v>0</v>
      </c>
      <c r="Z27" s="7">
        <v>515.55999999999995</v>
      </c>
    </row>
    <row r="28" spans="1:26" x14ac:dyDescent="0.35">
      <c r="A28" s="7" t="s">
        <v>27</v>
      </c>
      <c r="B28" s="7" t="s">
        <v>41</v>
      </c>
      <c r="C28" s="7" t="s">
        <v>45</v>
      </c>
      <c r="D28" s="7" t="s">
        <v>46</v>
      </c>
      <c r="E28" s="7" t="s">
        <v>34</v>
      </c>
      <c r="F28" s="7" t="s">
        <v>34</v>
      </c>
      <c r="G28" s="7">
        <v>2021</v>
      </c>
      <c r="H28" s="7" t="str">
        <f>CONCATENATE("14241339747")</f>
        <v>14241339747</v>
      </c>
      <c r="I28" s="7" t="s">
        <v>28</v>
      </c>
      <c r="J28" s="7" t="s">
        <v>29</v>
      </c>
      <c r="K28" s="7" t="str">
        <f>CONCATENATE("")</f>
        <v/>
      </c>
      <c r="L28" s="7" t="str">
        <f>CONCATENATE("14 14.1 3a")</f>
        <v>14 14.1 3a</v>
      </c>
      <c r="M28" s="7" t="str">
        <f>CONCATENATE("ZZIGPP68M14I774B")</f>
        <v>ZZIGPP68M14I774B</v>
      </c>
      <c r="N28" s="7" t="s">
        <v>92</v>
      </c>
      <c r="O28" s="7" t="s">
        <v>70</v>
      </c>
      <c r="P28" s="8">
        <v>44692</v>
      </c>
      <c r="Q28" s="7" t="s">
        <v>30</v>
      </c>
      <c r="R28" s="7" t="s">
        <v>31</v>
      </c>
      <c r="S28" s="7" t="s">
        <v>32</v>
      </c>
      <c r="T28" s="7"/>
      <c r="U28" s="7" t="s">
        <v>33</v>
      </c>
      <c r="V28" s="9">
        <v>2648</v>
      </c>
      <c r="W28" s="9">
        <v>1141.82</v>
      </c>
      <c r="X28" s="9">
        <v>1054.43</v>
      </c>
      <c r="Y28" s="7">
        <v>0</v>
      </c>
      <c r="Z28" s="7">
        <v>451.75</v>
      </c>
    </row>
    <row r="29" spans="1:26" x14ac:dyDescent="0.35">
      <c r="A29" s="7" t="s">
        <v>27</v>
      </c>
      <c r="B29" s="7" t="s">
        <v>41</v>
      </c>
      <c r="C29" s="7" t="s">
        <v>45</v>
      </c>
      <c r="D29" s="7" t="s">
        <v>46</v>
      </c>
      <c r="E29" s="7" t="s">
        <v>34</v>
      </c>
      <c r="F29" s="7" t="s">
        <v>34</v>
      </c>
      <c r="G29" s="7">
        <v>2021</v>
      </c>
      <c r="H29" s="7" t="str">
        <f>CONCATENATE("14240634858")</f>
        <v>14240634858</v>
      </c>
      <c r="I29" s="7" t="s">
        <v>28</v>
      </c>
      <c r="J29" s="7" t="s">
        <v>29</v>
      </c>
      <c r="K29" s="7" t="str">
        <f>CONCATENATE("")</f>
        <v/>
      </c>
      <c r="L29" s="7" t="str">
        <f>CONCATENATE("14 14.1 3a")</f>
        <v>14 14.1 3a</v>
      </c>
      <c r="M29" s="7" t="str">
        <f>CONCATENATE("BBRNTN85B01D542U")</f>
        <v>BBRNTN85B01D542U</v>
      </c>
      <c r="N29" s="7" t="s">
        <v>93</v>
      </c>
      <c r="O29" s="7" t="s">
        <v>70</v>
      </c>
      <c r="P29" s="8">
        <v>44692</v>
      </c>
      <c r="Q29" s="7" t="s">
        <v>30</v>
      </c>
      <c r="R29" s="7" t="s">
        <v>31</v>
      </c>
      <c r="S29" s="7" t="s">
        <v>32</v>
      </c>
      <c r="T29" s="7"/>
      <c r="U29" s="7" t="s">
        <v>33</v>
      </c>
      <c r="V29" s="9">
        <v>6600</v>
      </c>
      <c r="W29" s="9">
        <v>2845.92</v>
      </c>
      <c r="X29" s="9">
        <v>2628.12</v>
      </c>
      <c r="Y29" s="7">
        <v>0</v>
      </c>
      <c r="Z29" s="9">
        <v>1125.96</v>
      </c>
    </row>
    <row r="30" spans="1:26" x14ac:dyDescent="0.35">
      <c r="A30" s="7" t="s">
        <v>27</v>
      </c>
      <c r="B30" s="7" t="s">
        <v>41</v>
      </c>
      <c r="C30" s="7" t="s">
        <v>45</v>
      </c>
      <c r="D30" s="7" t="s">
        <v>46</v>
      </c>
      <c r="E30" s="7" t="s">
        <v>36</v>
      </c>
      <c r="F30" s="7" t="s">
        <v>78</v>
      </c>
      <c r="G30" s="7">
        <v>2021</v>
      </c>
      <c r="H30" s="7" t="str">
        <f>CONCATENATE("14240513656")</f>
        <v>14240513656</v>
      </c>
      <c r="I30" s="7" t="s">
        <v>28</v>
      </c>
      <c r="J30" s="7" t="s">
        <v>29</v>
      </c>
      <c r="K30" s="7" t="str">
        <f>CONCATENATE("")</f>
        <v/>
      </c>
      <c r="L30" s="7" t="str">
        <f>CONCATENATE("14 14.1 3a")</f>
        <v>14 14.1 3a</v>
      </c>
      <c r="M30" s="7" t="str">
        <f>CONCATENATE("RCCNTN60H13L597P")</f>
        <v>RCCNTN60H13L597P</v>
      </c>
      <c r="N30" s="7" t="s">
        <v>94</v>
      </c>
      <c r="O30" s="7" t="s">
        <v>70</v>
      </c>
      <c r="P30" s="8">
        <v>44692</v>
      </c>
      <c r="Q30" s="7" t="s">
        <v>30</v>
      </c>
      <c r="R30" s="7" t="s">
        <v>31</v>
      </c>
      <c r="S30" s="7" t="s">
        <v>32</v>
      </c>
      <c r="T30" s="7"/>
      <c r="U30" s="7" t="s">
        <v>33</v>
      </c>
      <c r="V30" s="9">
        <v>11400</v>
      </c>
      <c r="W30" s="9">
        <v>4915.68</v>
      </c>
      <c r="X30" s="9">
        <v>4539.4799999999996</v>
      </c>
      <c r="Y30" s="7">
        <v>0</v>
      </c>
      <c r="Z30" s="9">
        <v>1944.84</v>
      </c>
    </row>
    <row r="31" spans="1:26" x14ac:dyDescent="0.35">
      <c r="A31" s="7" t="s">
        <v>27</v>
      </c>
      <c r="B31" s="7" t="s">
        <v>41</v>
      </c>
      <c r="C31" s="7" t="s">
        <v>45</v>
      </c>
      <c r="D31" s="7" t="s">
        <v>89</v>
      </c>
      <c r="E31" s="7" t="s">
        <v>36</v>
      </c>
      <c r="F31" s="7" t="s">
        <v>95</v>
      </c>
      <c r="G31" s="7">
        <v>2021</v>
      </c>
      <c r="H31" s="7" t="str">
        <f>CONCATENATE("14780008604")</f>
        <v>14780008604</v>
      </c>
      <c r="I31" s="7" t="s">
        <v>28</v>
      </c>
      <c r="J31" s="7" t="s">
        <v>44</v>
      </c>
      <c r="K31" s="7" t="str">
        <f>CONCATENATE("221")</f>
        <v>221</v>
      </c>
      <c r="L31" s="7" t="str">
        <f>CONCATENATE("8 8.1 5e")</f>
        <v>8 8.1 5e</v>
      </c>
      <c r="M31" s="7" t="str">
        <f>CONCATENATE("CRSNNA48E42E388K")</f>
        <v>CRSNNA48E42E388K</v>
      </c>
      <c r="N31" s="7" t="s">
        <v>96</v>
      </c>
      <c r="O31" s="7" t="s">
        <v>97</v>
      </c>
      <c r="P31" s="8">
        <v>44683</v>
      </c>
      <c r="Q31" s="7" t="s">
        <v>30</v>
      </c>
      <c r="R31" s="7" t="s">
        <v>31</v>
      </c>
      <c r="S31" s="7" t="s">
        <v>32</v>
      </c>
      <c r="T31" s="7"/>
      <c r="U31" s="7" t="s">
        <v>33</v>
      </c>
      <c r="V31" s="7">
        <v>414</v>
      </c>
      <c r="W31" s="7">
        <v>178.52</v>
      </c>
      <c r="X31" s="7">
        <v>164.85</v>
      </c>
      <c r="Y31" s="7">
        <v>0</v>
      </c>
      <c r="Z31" s="7">
        <v>70.63</v>
      </c>
    </row>
    <row r="32" spans="1:26" x14ac:dyDescent="0.35">
      <c r="A32" s="7" t="s">
        <v>27</v>
      </c>
      <c r="B32" s="7" t="s">
        <v>41</v>
      </c>
      <c r="C32" s="7" t="s">
        <v>45</v>
      </c>
      <c r="D32" s="7" t="s">
        <v>89</v>
      </c>
      <c r="E32" s="7" t="s">
        <v>43</v>
      </c>
      <c r="F32" s="7" t="s">
        <v>98</v>
      </c>
      <c r="G32" s="7">
        <v>2021</v>
      </c>
      <c r="H32" s="7" t="str">
        <f>CONCATENATE("14780022415")</f>
        <v>14780022415</v>
      </c>
      <c r="I32" s="7" t="s">
        <v>28</v>
      </c>
      <c r="J32" s="7" t="s">
        <v>44</v>
      </c>
      <c r="K32" s="7" t="str">
        <f>CONCATENATE("221")</f>
        <v>221</v>
      </c>
      <c r="L32" s="7" t="str">
        <f>CONCATENATE("8 8.1 5e")</f>
        <v>8 8.1 5e</v>
      </c>
      <c r="M32" s="7" t="str">
        <f>CONCATENATE("RCCMND51R66E388B")</f>
        <v>RCCMND51R66E388B</v>
      </c>
      <c r="N32" s="7" t="s">
        <v>99</v>
      </c>
      <c r="O32" s="7" t="s">
        <v>97</v>
      </c>
      <c r="P32" s="8">
        <v>44683</v>
      </c>
      <c r="Q32" s="7" t="s">
        <v>30</v>
      </c>
      <c r="R32" s="7" t="s">
        <v>31</v>
      </c>
      <c r="S32" s="7" t="s">
        <v>32</v>
      </c>
      <c r="T32" s="7"/>
      <c r="U32" s="7" t="s">
        <v>33</v>
      </c>
      <c r="V32" s="7">
        <v>150</v>
      </c>
      <c r="W32" s="7">
        <v>64.680000000000007</v>
      </c>
      <c r="X32" s="7">
        <v>59.73</v>
      </c>
      <c r="Y32" s="7">
        <v>0</v>
      </c>
      <c r="Z32" s="7">
        <v>25.59</v>
      </c>
    </row>
    <row r="33" spans="1:26" x14ac:dyDescent="0.35">
      <c r="A33" s="7" t="s">
        <v>27</v>
      </c>
      <c r="B33" s="7" t="s">
        <v>41</v>
      </c>
      <c r="C33" s="7" t="s">
        <v>45</v>
      </c>
      <c r="D33" s="7" t="s">
        <v>46</v>
      </c>
      <c r="E33" s="7" t="s">
        <v>42</v>
      </c>
      <c r="F33" s="7" t="s">
        <v>47</v>
      </c>
      <c r="G33" s="7">
        <v>2021</v>
      </c>
      <c r="H33" s="7" t="str">
        <f>CONCATENATE("14241124560")</f>
        <v>14241124560</v>
      </c>
      <c r="I33" s="7" t="s">
        <v>28</v>
      </c>
      <c r="J33" s="7" t="s">
        <v>29</v>
      </c>
      <c r="K33" s="7" t="str">
        <f>CONCATENATE("")</f>
        <v/>
      </c>
      <c r="L33" s="7" t="str">
        <f>CONCATENATE("11 11.2 4b")</f>
        <v>11 11.2 4b</v>
      </c>
      <c r="M33" s="7" t="str">
        <f>CONCATENATE("RNTRME48H04B534N")</f>
        <v>RNTRME48H04B534N</v>
      </c>
      <c r="N33" s="7" t="s">
        <v>100</v>
      </c>
      <c r="O33" s="7" t="s">
        <v>101</v>
      </c>
      <c r="P33" s="8">
        <v>44692</v>
      </c>
      <c r="Q33" s="7" t="s">
        <v>30</v>
      </c>
      <c r="R33" s="7" t="s">
        <v>31</v>
      </c>
      <c r="S33" s="7" t="s">
        <v>32</v>
      </c>
      <c r="T33" s="7"/>
      <c r="U33" s="7" t="s">
        <v>33</v>
      </c>
      <c r="V33" s="7">
        <v>696.01</v>
      </c>
      <c r="W33" s="7">
        <v>300.12</v>
      </c>
      <c r="X33" s="7">
        <v>277.14999999999998</v>
      </c>
      <c r="Y33" s="7">
        <v>0</v>
      </c>
      <c r="Z33" s="7">
        <v>118.74</v>
      </c>
    </row>
    <row r="34" spans="1:26" x14ac:dyDescent="0.35">
      <c r="A34" s="7" t="s">
        <v>27</v>
      </c>
      <c r="B34" s="7" t="s">
        <v>41</v>
      </c>
      <c r="C34" s="7" t="s">
        <v>45</v>
      </c>
      <c r="D34" s="7" t="s">
        <v>46</v>
      </c>
      <c r="E34" s="7" t="s">
        <v>36</v>
      </c>
      <c r="F34" s="7" t="s">
        <v>53</v>
      </c>
      <c r="G34" s="7">
        <v>2021</v>
      </c>
      <c r="H34" s="7" t="str">
        <f>CONCATENATE("14241732735")</f>
        <v>14241732735</v>
      </c>
      <c r="I34" s="7" t="s">
        <v>28</v>
      </c>
      <c r="J34" s="7" t="s">
        <v>29</v>
      </c>
      <c r="K34" s="7" t="str">
        <f>CONCATENATE("")</f>
        <v/>
      </c>
      <c r="L34" s="7" t="str">
        <f>CONCATENATE("11 11.2 4b")</f>
        <v>11 11.2 4b</v>
      </c>
      <c r="M34" s="7" t="str">
        <f>CONCATENATE("01287570442")</f>
        <v>01287570442</v>
      </c>
      <c r="N34" s="7" t="s">
        <v>102</v>
      </c>
      <c r="O34" s="7" t="s">
        <v>101</v>
      </c>
      <c r="P34" s="8">
        <v>44692</v>
      </c>
      <c r="Q34" s="7" t="s">
        <v>30</v>
      </c>
      <c r="R34" s="7" t="s">
        <v>31</v>
      </c>
      <c r="S34" s="7" t="s">
        <v>32</v>
      </c>
      <c r="T34" s="7"/>
      <c r="U34" s="7" t="s">
        <v>33</v>
      </c>
      <c r="V34" s="9">
        <v>5265.78</v>
      </c>
      <c r="W34" s="9">
        <v>2270.6</v>
      </c>
      <c r="X34" s="9">
        <v>2096.83</v>
      </c>
      <c r="Y34" s="7">
        <v>0</v>
      </c>
      <c r="Z34" s="7">
        <v>898.35</v>
      </c>
    </row>
    <row r="35" spans="1:26" x14ac:dyDescent="0.35">
      <c r="A35" s="7" t="s">
        <v>27</v>
      </c>
      <c r="B35" s="7" t="s">
        <v>41</v>
      </c>
      <c r="C35" s="7" t="s">
        <v>45</v>
      </c>
      <c r="D35" s="7" t="s">
        <v>46</v>
      </c>
      <c r="E35" s="7" t="s">
        <v>36</v>
      </c>
      <c r="F35" s="7" t="s">
        <v>53</v>
      </c>
      <c r="G35" s="7">
        <v>2021</v>
      </c>
      <c r="H35" s="7" t="str">
        <f>CONCATENATE("14240982380")</f>
        <v>14240982380</v>
      </c>
      <c r="I35" s="7" t="s">
        <v>28</v>
      </c>
      <c r="J35" s="7" t="s">
        <v>29</v>
      </c>
      <c r="K35" s="7" t="str">
        <f>CONCATENATE("")</f>
        <v/>
      </c>
      <c r="L35" s="7" t="str">
        <f>CONCATENATE("11 11.2 4b")</f>
        <v>11 11.2 4b</v>
      </c>
      <c r="M35" s="7" t="str">
        <f>CONCATENATE("01287570442")</f>
        <v>01287570442</v>
      </c>
      <c r="N35" s="7" t="s">
        <v>102</v>
      </c>
      <c r="O35" s="7" t="s">
        <v>101</v>
      </c>
      <c r="P35" s="8">
        <v>44692</v>
      </c>
      <c r="Q35" s="7" t="s">
        <v>30</v>
      </c>
      <c r="R35" s="7" t="s">
        <v>31</v>
      </c>
      <c r="S35" s="7" t="s">
        <v>32</v>
      </c>
      <c r="T35" s="7"/>
      <c r="U35" s="7" t="s">
        <v>33</v>
      </c>
      <c r="V35" s="9">
        <v>3070.86</v>
      </c>
      <c r="W35" s="9">
        <v>1324.15</v>
      </c>
      <c r="X35" s="9">
        <v>1222.82</v>
      </c>
      <c r="Y35" s="7">
        <v>0</v>
      </c>
      <c r="Z35" s="7">
        <v>523.89</v>
      </c>
    </row>
    <row r="36" spans="1:26" x14ac:dyDescent="0.35">
      <c r="A36" s="7" t="s">
        <v>27</v>
      </c>
      <c r="B36" s="7" t="s">
        <v>41</v>
      </c>
      <c r="C36" s="7" t="s">
        <v>45</v>
      </c>
      <c r="D36" s="7" t="s">
        <v>46</v>
      </c>
      <c r="E36" s="7" t="s">
        <v>34</v>
      </c>
      <c r="F36" s="7" t="s">
        <v>34</v>
      </c>
      <c r="G36" s="7">
        <v>2021</v>
      </c>
      <c r="H36" s="7" t="str">
        <f>CONCATENATE("14241179549")</f>
        <v>14241179549</v>
      </c>
      <c r="I36" s="7" t="s">
        <v>28</v>
      </c>
      <c r="J36" s="7" t="s">
        <v>29</v>
      </c>
      <c r="K36" s="7" t="str">
        <f>CONCATENATE("")</f>
        <v/>
      </c>
      <c r="L36" s="7" t="str">
        <f>CONCATENATE("11 11.2 4b")</f>
        <v>11 11.2 4b</v>
      </c>
      <c r="M36" s="7" t="str">
        <f>CONCATENATE("NGLGNL30A09F697M")</f>
        <v>NGLGNL30A09F697M</v>
      </c>
      <c r="N36" s="7" t="s">
        <v>103</v>
      </c>
      <c r="O36" s="7" t="s">
        <v>101</v>
      </c>
      <c r="P36" s="8">
        <v>44692</v>
      </c>
      <c r="Q36" s="7" t="s">
        <v>30</v>
      </c>
      <c r="R36" s="7" t="s">
        <v>31</v>
      </c>
      <c r="S36" s="7" t="s">
        <v>32</v>
      </c>
      <c r="T36" s="7"/>
      <c r="U36" s="7" t="s">
        <v>33</v>
      </c>
      <c r="V36" s="9">
        <v>5817.94</v>
      </c>
      <c r="W36" s="9">
        <v>2508.6999999999998</v>
      </c>
      <c r="X36" s="9">
        <v>2316.6999999999998</v>
      </c>
      <c r="Y36" s="7">
        <v>0</v>
      </c>
      <c r="Z36" s="7">
        <v>992.54</v>
      </c>
    </row>
    <row r="37" spans="1:26" x14ac:dyDescent="0.35">
      <c r="A37" s="7" t="s">
        <v>27</v>
      </c>
      <c r="B37" s="7" t="s">
        <v>41</v>
      </c>
      <c r="C37" s="7" t="s">
        <v>45</v>
      </c>
      <c r="D37" s="7" t="s">
        <v>46</v>
      </c>
      <c r="E37" s="7" t="s">
        <v>35</v>
      </c>
      <c r="F37" s="7" t="s">
        <v>104</v>
      </c>
      <c r="G37" s="7">
        <v>2021</v>
      </c>
      <c r="H37" s="7" t="str">
        <f>CONCATENATE("14240789629")</f>
        <v>14240789629</v>
      </c>
      <c r="I37" s="7" t="s">
        <v>28</v>
      </c>
      <c r="J37" s="7" t="s">
        <v>29</v>
      </c>
      <c r="K37" s="7" t="str">
        <f>CONCATENATE("")</f>
        <v/>
      </c>
      <c r="L37" s="7" t="str">
        <f>CONCATENATE("11 11.2 4b")</f>
        <v>11 11.2 4b</v>
      </c>
      <c r="M37" s="7" t="str">
        <f>CONCATENATE("PCNBBR71R52E783L")</f>
        <v>PCNBBR71R52E783L</v>
      </c>
      <c r="N37" s="7" t="s">
        <v>105</v>
      </c>
      <c r="O37" s="7" t="s">
        <v>101</v>
      </c>
      <c r="P37" s="8">
        <v>44692</v>
      </c>
      <c r="Q37" s="7" t="s">
        <v>30</v>
      </c>
      <c r="R37" s="7" t="s">
        <v>31</v>
      </c>
      <c r="S37" s="7" t="s">
        <v>32</v>
      </c>
      <c r="T37" s="7"/>
      <c r="U37" s="7" t="s">
        <v>33</v>
      </c>
      <c r="V37" s="7">
        <v>244.31</v>
      </c>
      <c r="W37" s="7">
        <v>105.35</v>
      </c>
      <c r="X37" s="7">
        <v>97.28</v>
      </c>
      <c r="Y37" s="7">
        <v>0</v>
      </c>
      <c r="Z37" s="7">
        <v>41.68</v>
      </c>
    </row>
    <row r="38" spans="1:26" x14ac:dyDescent="0.35">
      <c r="A38" s="7" t="s">
        <v>27</v>
      </c>
      <c r="B38" s="7" t="s">
        <v>41</v>
      </c>
      <c r="C38" s="7" t="s">
        <v>45</v>
      </c>
      <c r="D38" s="7" t="s">
        <v>46</v>
      </c>
      <c r="E38" s="7" t="s">
        <v>35</v>
      </c>
      <c r="F38" s="7" t="s">
        <v>106</v>
      </c>
      <c r="G38" s="7">
        <v>2021</v>
      </c>
      <c r="H38" s="7" t="str">
        <f>CONCATENATE("14241092072")</f>
        <v>14241092072</v>
      </c>
      <c r="I38" s="7" t="s">
        <v>28</v>
      </c>
      <c r="J38" s="7" t="s">
        <v>29</v>
      </c>
      <c r="K38" s="7" t="str">
        <f>CONCATENATE("")</f>
        <v/>
      </c>
      <c r="L38" s="7" t="str">
        <f>CONCATENATE("11 11.2 4b")</f>
        <v>11 11.2 4b</v>
      </c>
      <c r="M38" s="7" t="str">
        <f>CONCATENATE("VTTMTT00B18A462Z")</f>
        <v>VTTMTT00B18A462Z</v>
      </c>
      <c r="N38" s="7" t="s">
        <v>107</v>
      </c>
      <c r="O38" s="7" t="s">
        <v>101</v>
      </c>
      <c r="P38" s="8">
        <v>44692</v>
      </c>
      <c r="Q38" s="7" t="s">
        <v>30</v>
      </c>
      <c r="R38" s="7" t="s">
        <v>31</v>
      </c>
      <c r="S38" s="7" t="s">
        <v>32</v>
      </c>
      <c r="T38" s="7"/>
      <c r="U38" s="7" t="s">
        <v>33</v>
      </c>
      <c r="V38" s="9">
        <v>5390.23</v>
      </c>
      <c r="W38" s="9">
        <v>2324.27</v>
      </c>
      <c r="X38" s="9">
        <v>2146.39</v>
      </c>
      <c r="Y38" s="7">
        <v>0</v>
      </c>
      <c r="Z38" s="7">
        <v>919.57</v>
      </c>
    </row>
    <row r="39" spans="1:26" x14ac:dyDescent="0.35">
      <c r="A39" s="7" t="s">
        <v>27</v>
      </c>
      <c r="B39" s="7" t="s">
        <v>41</v>
      </c>
      <c r="C39" s="7" t="s">
        <v>45</v>
      </c>
      <c r="D39" s="7" t="s">
        <v>57</v>
      </c>
      <c r="E39" s="7" t="s">
        <v>37</v>
      </c>
      <c r="F39" s="7" t="s">
        <v>61</v>
      </c>
      <c r="G39" s="7">
        <v>2021</v>
      </c>
      <c r="H39" s="7" t="str">
        <f>CONCATENATE("14230003262")</f>
        <v>14230003262</v>
      </c>
      <c r="I39" s="7" t="s">
        <v>28</v>
      </c>
      <c r="J39" s="7" t="s">
        <v>29</v>
      </c>
      <c r="K39" s="7" t="str">
        <f>CONCATENATE("")</f>
        <v/>
      </c>
      <c r="L39" s="7" t="str">
        <f>CONCATENATE("8 8.1 5e")</f>
        <v>8 8.1 5e</v>
      </c>
      <c r="M39" s="7" t="str">
        <f>CONCATENATE("LPULEO56R23L500A")</f>
        <v>LPULEO56R23L500A</v>
      </c>
      <c r="N39" s="7" t="s">
        <v>108</v>
      </c>
      <c r="O39" s="7" t="s">
        <v>60</v>
      </c>
      <c r="P39" s="8">
        <v>44692</v>
      </c>
      <c r="Q39" s="7" t="s">
        <v>30</v>
      </c>
      <c r="R39" s="7" t="s">
        <v>31</v>
      </c>
      <c r="S39" s="7" t="s">
        <v>32</v>
      </c>
      <c r="T39" s="7"/>
      <c r="U39" s="7" t="s">
        <v>33</v>
      </c>
      <c r="V39" s="9">
        <v>2414.5100000000002</v>
      </c>
      <c r="W39" s="9">
        <v>1041.1400000000001</v>
      </c>
      <c r="X39" s="7">
        <v>961.46</v>
      </c>
      <c r="Y39" s="7">
        <v>0</v>
      </c>
      <c r="Z39" s="7">
        <v>411.91</v>
      </c>
    </row>
    <row r="40" spans="1:26" ht="17.5" x14ac:dyDescent="0.35">
      <c r="A40" s="7" t="s">
        <v>27</v>
      </c>
      <c r="B40" s="7" t="s">
        <v>41</v>
      </c>
      <c r="C40" s="7" t="s">
        <v>45</v>
      </c>
      <c r="D40" s="7" t="s">
        <v>57</v>
      </c>
      <c r="E40" s="7" t="s">
        <v>37</v>
      </c>
      <c r="F40" s="7" t="s">
        <v>109</v>
      </c>
      <c r="G40" s="7">
        <v>2021</v>
      </c>
      <c r="H40" s="7" t="str">
        <f>CONCATENATE("14241164301")</f>
        <v>14241164301</v>
      </c>
      <c r="I40" s="7" t="s">
        <v>28</v>
      </c>
      <c r="J40" s="7" t="s">
        <v>29</v>
      </c>
      <c r="K40" s="7" t="str">
        <f>CONCATENATE("")</f>
        <v/>
      </c>
      <c r="L40" s="7" t="str">
        <f>CONCATENATE("14 14.1 3a")</f>
        <v>14 14.1 3a</v>
      </c>
      <c r="M40" s="7" t="str">
        <f>CONCATENATE("01392530414")</f>
        <v>01392530414</v>
      </c>
      <c r="N40" s="7" t="s">
        <v>110</v>
      </c>
      <c r="O40" s="7" t="s">
        <v>70</v>
      </c>
      <c r="P40" s="8">
        <v>44692</v>
      </c>
      <c r="Q40" s="7" t="s">
        <v>30</v>
      </c>
      <c r="R40" s="7" t="s">
        <v>31</v>
      </c>
      <c r="S40" s="7" t="s">
        <v>32</v>
      </c>
      <c r="T40" s="7"/>
      <c r="U40" s="7" t="s">
        <v>33</v>
      </c>
      <c r="V40" s="9">
        <v>1976.07</v>
      </c>
      <c r="W40" s="7">
        <v>852.08</v>
      </c>
      <c r="X40" s="7">
        <v>786.87</v>
      </c>
      <c r="Y40" s="7">
        <v>0</v>
      </c>
      <c r="Z40" s="7">
        <v>337.12</v>
      </c>
    </row>
    <row r="41" spans="1:26" x14ac:dyDescent="0.35">
      <c r="A41" s="7" t="s">
        <v>27</v>
      </c>
      <c r="B41" s="7" t="s">
        <v>41</v>
      </c>
      <c r="C41" s="7" t="s">
        <v>45</v>
      </c>
      <c r="D41" s="7" t="s">
        <v>57</v>
      </c>
      <c r="E41" s="7" t="s">
        <v>39</v>
      </c>
      <c r="F41" s="7" t="s">
        <v>111</v>
      </c>
      <c r="G41" s="7">
        <v>2021</v>
      </c>
      <c r="H41" s="7" t="str">
        <f>CONCATENATE("14230000920")</f>
        <v>14230000920</v>
      </c>
      <c r="I41" s="7" t="s">
        <v>28</v>
      </c>
      <c r="J41" s="7" t="s">
        <v>29</v>
      </c>
      <c r="K41" s="7" t="str">
        <f>CONCATENATE("")</f>
        <v/>
      </c>
      <c r="L41" s="7" t="str">
        <f>CONCATENATE("8 8.1 5e")</f>
        <v>8 8.1 5e</v>
      </c>
      <c r="M41" s="7" t="str">
        <f>CONCATENATE("02461270411")</f>
        <v>02461270411</v>
      </c>
      <c r="N41" s="7" t="s">
        <v>112</v>
      </c>
      <c r="O41" s="7" t="s">
        <v>60</v>
      </c>
      <c r="P41" s="8">
        <v>44692</v>
      </c>
      <c r="Q41" s="7" t="s">
        <v>30</v>
      </c>
      <c r="R41" s="7" t="s">
        <v>31</v>
      </c>
      <c r="S41" s="7" t="s">
        <v>32</v>
      </c>
      <c r="T41" s="7"/>
      <c r="U41" s="7" t="s">
        <v>33</v>
      </c>
      <c r="V41" s="9">
        <v>3480.31</v>
      </c>
      <c r="W41" s="9">
        <v>1500.71</v>
      </c>
      <c r="X41" s="9">
        <v>1385.86</v>
      </c>
      <c r="Y41" s="7">
        <v>0</v>
      </c>
      <c r="Z41" s="7">
        <v>593.74</v>
      </c>
    </row>
    <row r="42" spans="1:26" x14ac:dyDescent="0.35">
      <c r="A42" s="7" t="s">
        <v>27</v>
      </c>
      <c r="B42" s="7" t="s">
        <v>41</v>
      </c>
      <c r="C42" s="7" t="s">
        <v>45</v>
      </c>
      <c r="D42" s="7" t="s">
        <v>89</v>
      </c>
      <c r="E42" s="7" t="s">
        <v>36</v>
      </c>
      <c r="F42" s="7" t="s">
        <v>113</v>
      </c>
      <c r="G42" s="7">
        <v>2021</v>
      </c>
      <c r="H42" s="7" t="str">
        <f>CONCATENATE("14230001324")</f>
        <v>14230001324</v>
      </c>
      <c r="I42" s="7" t="s">
        <v>28</v>
      </c>
      <c r="J42" s="7" t="s">
        <v>29</v>
      </c>
      <c r="K42" s="7" t="str">
        <f>CONCATENATE("")</f>
        <v/>
      </c>
      <c r="L42" s="7" t="str">
        <f>CONCATENATE("8 8.1 5e")</f>
        <v>8 8.1 5e</v>
      </c>
      <c r="M42" s="7" t="str">
        <f>CONCATENATE("BNDVIO66L20E256B")</f>
        <v>BNDVIO66L20E256B</v>
      </c>
      <c r="N42" s="7" t="s">
        <v>114</v>
      </c>
      <c r="O42" s="7" t="s">
        <v>60</v>
      </c>
      <c r="P42" s="8">
        <v>44692</v>
      </c>
      <c r="Q42" s="7" t="s">
        <v>30</v>
      </c>
      <c r="R42" s="7" t="s">
        <v>31</v>
      </c>
      <c r="S42" s="7" t="s">
        <v>32</v>
      </c>
      <c r="T42" s="7"/>
      <c r="U42" s="7" t="s">
        <v>33</v>
      </c>
      <c r="V42" s="7">
        <v>689.01</v>
      </c>
      <c r="W42" s="7">
        <v>297.10000000000002</v>
      </c>
      <c r="X42" s="7">
        <v>274.36</v>
      </c>
      <c r="Y42" s="7">
        <v>0</v>
      </c>
      <c r="Z42" s="7">
        <v>117.55</v>
      </c>
    </row>
    <row r="43" spans="1:26" x14ac:dyDescent="0.35">
      <c r="A43" s="7" t="s">
        <v>27</v>
      </c>
      <c r="B43" s="7" t="s">
        <v>41</v>
      </c>
      <c r="C43" s="7" t="s">
        <v>45</v>
      </c>
      <c r="D43" s="7" t="s">
        <v>65</v>
      </c>
      <c r="E43" s="7" t="s">
        <v>39</v>
      </c>
      <c r="F43" s="7" t="s">
        <v>115</v>
      </c>
      <c r="G43" s="7">
        <v>2021</v>
      </c>
      <c r="H43" s="7" t="str">
        <f>CONCATENATE("14230000573")</f>
        <v>14230000573</v>
      </c>
      <c r="I43" s="7" t="s">
        <v>28</v>
      </c>
      <c r="J43" s="7" t="s">
        <v>29</v>
      </c>
      <c r="K43" s="7" t="str">
        <f>CONCATENATE("")</f>
        <v/>
      </c>
      <c r="L43" s="7" t="str">
        <f>CONCATENATE("8 8.1 5e")</f>
        <v>8 8.1 5e</v>
      </c>
      <c r="M43" s="7" t="str">
        <f>CONCATENATE("BLDNDR77P22B474L")</f>
        <v>BLDNDR77P22B474L</v>
      </c>
      <c r="N43" s="7" t="s">
        <v>116</v>
      </c>
      <c r="O43" s="7" t="s">
        <v>60</v>
      </c>
      <c r="P43" s="8">
        <v>44692</v>
      </c>
      <c r="Q43" s="7" t="s">
        <v>30</v>
      </c>
      <c r="R43" s="7" t="s">
        <v>31</v>
      </c>
      <c r="S43" s="7" t="s">
        <v>32</v>
      </c>
      <c r="T43" s="7"/>
      <c r="U43" s="7" t="s">
        <v>33</v>
      </c>
      <c r="V43" s="9">
        <v>5332</v>
      </c>
      <c r="W43" s="9">
        <v>2299.16</v>
      </c>
      <c r="X43" s="9">
        <v>2123.1999999999998</v>
      </c>
      <c r="Y43" s="7">
        <v>0</v>
      </c>
      <c r="Z43" s="7">
        <v>909.64</v>
      </c>
    </row>
    <row r="44" spans="1:26" x14ac:dyDescent="0.35">
      <c r="A44" s="7" t="s">
        <v>27</v>
      </c>
      <c r="B44" s="7" t="s">
        <v>41</v>
      </c>
      <c r="C44" s="7" t="s">
        <v>45</v>
      </c>
      <c r="D44" s="7" t="s">
        <v>57</v>
      </c>
      <c r="E44" s="7" t="s">
        <v>36</v>
      </c>
      <c r="F44" s="7" t="s">
        <v>117</v>
      </c>
      <c r="G44" s="7">
        <v>2021</v>
      </c>
      <c r="H44" s="7" t="str">
        <f>CONCATENATE("14240740754")</f>
        <v>14240740754</v>
      </c>
      <c r="I44" s="7" t="s">
        <v>28</v>
      </c>
      <c r="J44" s="7" t="s">
        <v>29</v>
      </c>
      <c r="K44" s="7" t="str">
        <f>CONCATENATE("")</f>
        <v/>
      </c>
      <c r="L44" s="7" t="str">
        <f>CONCATENATE("14 14.1 3a")</f>
        <v>14 14.1 3a</v>
      </c>
      <c r="M44" s="7" t="str">
        <f>CONCATENATE("TRCDVD78E17G453B")</f>
        <v>TRCDVD78E17G453B</v>
      </c>
      <c r="N44" s="7" t="s">
        <v>118</v>
      </c>
      <c r="O44" s="7" t="s">
        <v>70</v>
      </c>
      <c r="P44" s="8">
        <v>44692</v>
      </c>
      <c r="Q44" s="7" t="s">
        <v>30</v>
      </c>
      <c r="R44" s="7" t="s">
        <v>31</v>
      </c>
      <c r="S44" s="7" t="s">
        <v>32</v>
      </c>
      <c r="T44" s="7"/>
      <c r="U44" s="7" t="s">
        <v>33</v>
      </c>
      <c r="V44" s="7">
        <v>540</v>
      </c>
      <c r="W44" s="7">
        <v>232.85</v>
      </c>
      <c r="X44" s="7">
        <v>215.03</v>
      </c>
      <c r="Y44" s="7">
        <v>0</v>
      </c>
      <c r="Z44" s="7">
        <v>92.12</v>
      </c>
    </row>
    <row r="45" spans="1:26" x14ac:dyDescent="0.35">
      <c r="A45" s="7" t="s">
        <v>27</v>
      </c>
      <c r="B45" s="7" t="s">
        <v>41</v>
      </c>
      <c r="C45" s="7" t="s">
        <v>45</v>
      </c>
      <c r="D45" s="7" t="s">
        <v>46</v>
      </c>
      <c r="E45" s="7" t="s">
        <v>37</v>
      </c>
      <c r="F45" s="7" t="s">
        <v>80</v>
      </c>
      <c r="G45" s="7">
        <v>2021</v>
      </c>
      <c r="H45" s="7" t="str">
        <f>CONCATENATE("14240673351")</f>
        <v>14240673351</v>
      </c>
      <c r="I45" s="7" t="s">
        <v>28</v>
      </c>
      <c r="J45" s="7" t="s">
        <v>29</v>
      </c>
      <c r="K45" s="7" t="str">
        <f>CONCATENATE("")</f>
        <v/>
      </c>
      <c r="L45" s="7" t="str">
        <f>CONCATENATE("14 14.1 3a")</f>
        <v>14 14.1 3a</v>
      </c>
      <c r="M45" s="7" t="str">
        <f>CONCATENATE("FRRFNC68D44A462Y")</f>
        <v>FRRFNC68D44A462Y</v>
      </c>
      <c r="N45" s="7" t="s">
        <v>119</v>
      </c>
      <c r="O45" s="7" t="s">
        <v>70</v>
      </c>
      <c r="P45" s="8">
        <v>44692</v>
      </c>
      <c r="Q45" s="7" t="s">
        <v>30</v>
      </c>
      <c r="R45" s="7" t="s">
        <v>31</v>
      </c>
      <c r="S45" s="7" t="s">
        <v>32</v>
      </c>
      <c r="T45" s="7"/>
      <c r="U45" s="7" t="s">
        <v>33</v>
      </c>
      <c r="V45" s="9">
        <v>2240</v>
      </c>
      <c r="W45" s="7">
        <v>965.89</v>
      </c>
      <c r="X45" s="7">
        <v>891.97</v>
      </c>
      <c r="Y45" s="7">
        <v>0</v>
      </c>
      <c r="Z45" s="7">
        <v>382.14</v>
      </c>
    </row>
    <row r="46" spans="1:26" x14ac:dyDescent="0.35">
      <c r="A46" s="7" t="s">
        <v>27</v>
      </c>
      <c r="B46" s="7" t="s">
        <v>41</v>
      </c>
      <c r="C46" s="7" t="s">
        <v>45</v>
      </c>
      <c r="D46" s="7" t="s">
        <v>46</v>
      </c>
      <c r="E46" s="7" t="s">
        <v>43</v>
      </c>
      <c r="F46" s="7" t="s">
        <v>68</v>
      </c>
      <c r="G46" s="7">
        <v>2021</v>
      </c>
      <c r="H46" s="7" t="str">
        <f>CONCATENATE("14241124396")</f>
        <v>14241124396</v>
      </c>
      <c r="I46" s="7" t="s">
        <v>28</v>
      </c>
      <c r="J46" s="7" t="s">
        <v>29</v>
      </c>
      <c r="K46" s="7" t="str">
        <f>CONCATENATE("")</f>
        <v/>
      </c>
      <c r="L46" s="7" t="str">
        <f>CONCATENATE("14 14.1 3a")</f>
        <v>14 14.1 3a</v>
      </c>
      <c r="M46" s="7" t="str">
        <f>CONCATENATE("RZZMNC79C65A462E")</f>
        <v>RZZMNC79C65A462E</v>
      </c>
      <c r="N46" s="7" t="s">
        <v>120</v>
      </c>
      <c r="O46" s="7" t="s">
        <v>70</v>
      </c>
      <c r="P46" s="8">
        <v>44692</v>
      </c>
      <c r="Q46" s="7" t="s">
        <v>30</v>
      </c>
      <c r="R46" s="7" t="s">
        <v>31</v>
      </c>
      <c r="S46" s="7" t="s">
        <v>32</v>
      </c>
      <c r="T46" s="7"/>
      <c r="U46" s="7" t="s">
        <v>33</v>
      </c>
      <c r="V46" s="9">
        <v>10944</v>
      </c>
      <c r="W46" s="9">
        <v>4719.05</v>
      </c>
      <c r="X46" s="9">
        <v>4357.8999999999996</v>
      </c>
      <c r="Y46" s="7">
        <v>0</v>
      </c>
      <c r="Z46" s="9">
        <v>1867.05</v>
      </c>
    </row>
    <row r="47" spans="1:26" x14ac:dyDescent="0.35">
      <c r="A47" s="7" t="s">
        <v>27</v>
      </c>
      <c r="B47" s="7" t="s">
        <v>41</v>
      </c>
      <c r="C47" s="7" t="s">
        <v>45</v>
      </c>
      <c r="D47" s="7" t="s">
        <v>46</v>
      </c>
      <c r="E47" s="7" t="s">
        <v>34</v>
      </c>
      <c r="F47" s="7" t="s">
        <v>34</v>
      </c>
      <c r="G47" s="7">
        <v>2021</v>
      </c>
      <c r="H47" s="7" t="str">
        <f>CONCATENATE("14240552712")</f>
        <v>14240552712</v>
      </c>
      <c r="I47" s="7" t="s">
        <v>28</v>
      </c>
      <c r="J47" s="7" t="s">
        <v>29</v>
      </c>
      <c r="K47" s="7" t="str">
        <f>CONCATENATE("")</f>
        <v/>
      </c>
      <c r="L47" s="7" t="str">
        <f>CONCATENATE("11 11.2 4b")</f>
        <v>11 11.2 4b</v>
      </c>
      <c r="M47" s="7" t="str">
        <f>CONCATENATE("02374310445")</f>
        <v>02374310445</v>
      </c>
      <c r="N47" s="7" t="s">
        <v>121</v>
      </c>
      <c r="O47" s="7" t="s">
        <v>101</v>
      </c>
      <c r="P47" s="8">
        <v>44692</v>
      </c>
      <c r="Q47" s="7" t="s">
        <v>30</v>
      </c>
      <c r="R47" s="7" t="s">
        <v>31</v>
      </c>
      <c r="S47" s="7" t="s">
        <v>32</v>
      </c>
      <c r="T47" s="7"/>
      <c r="U47" s="7" t="s">
        <v>33</v>
      </c>
      <c r="V47" s="9">
        <v>2439.19</v>
      </c>
      <c r="W47" s="9">
        <v>1051.78</v>
      </c>
      <c r="X47" s="7">
        <v>971.29</v>
      </c>
      <c r="Y47" s="7">
        <v>0</v>
      </c>
      <c r="Z47" s="7">
        <v>416.12</v>
      </c>
    </row>
    <row r="48" spans="1:26" x14ac:dyDescent="0.35">
      <c r="A48" s="7" t="s">
        <v>27</v>
      </c>
      <c r="B48" s="7" t="s">
        <v>41</v>
      </c>
      <c r="C48" s="7" t="s">
        <v>45</v>
      </c>
      <c r="D48" s="7" t="s">
        <v>46</v>
      </c>
      <c r="E48" s="7" t="s">
        <v>43</v>
      </c>
      <c r="F48" s="7" t="s">
        <v>68</v>
      </c>
      <c r="G48" s="7">
        <v>2021</v>
      </c>
      <c r="H48" s="7" t="str">
        <f>CONCATENATE("14240886862")</f>
        <v>14240886862</v>
      </c>
      <c r="I48" s="7" t="s">
        <v>28</v>
      </c>
      <c r="J48" s="7" t="s">
        <v>29</v>
      </c>
      <c r="K48" s="7" t="str">
        <f>CONCATENATE("")</f>
        <v/>
      </c>
      <c r="L48" s="7" t="str">
        <f>CONCATENATE("11 11.2 4b")</f>
        <v>11 11.2 4b</v>
      </c>
      <c r="M48" s="7" t="str">
        <f>CONCATENATE("FRACST76C42Z129T")</f>
        <v>FRACST76C42Z129T</v>
      </c>
      <c r="N48" s="7" t="s">
        <v>122</v>
      </c>
      <c r="O48" s="7" t="s">
        <v>101</v>
      </c>
      <c r="P48" s="8">
        <v>44692</v>
      </c>
      <c r="Q48" s="7" t="s">
        <v>30</v>
      </c>
      <c r="R48" s="7" t="s">
        <v>31</v>
      </c>
      <c r="S48" s="7" t="s">
        <v>32</v>
      </c>
      <c r="T48" s="7"/>
      <c r="U48" s="7" t="s">
        <v>33</v>
      </c>
      <c r="V48" s="7">
        <v>97.36</v>
      </c>
      <c r="W48" s="7">
        <v>41.98</v>
      </c>
      <c r="X48" s="7">
        <v>38.770000000000003</v>
      </c>
      <c r="Y48" s="7">
        <v>0</v>
      </c>
      <c r="Z48" s="7">
        <v>16.61</v>
      </c>
    </row>
    <row r="49" spans="1:26" ht="17.5" x14ac:dyDescent="0.35">
      <c r="A49" s="7" t="s">
        <v>27</v>
      </c>
      <c r="B49" s="7" t="s">
        <v>41</v>
      </c>
      <c r="C49" s="7" t="s">
        <v>45</v>
      </c>
      <c r="D49" s="7" t="s">
        <v>46</v>
      </c>
      <c r="E49" s="7" t="s">
        <v>36</v>
      </c>
      <c r="F49" s="7" t="s">
        <v>50</v>
      </c>
      <c r="G49" s="7">
        <v>2021</v>
      </c>
      <c r="H49" s="7" t="str">
        <f>CONCATENATE("14241092411")</f>
        <v>14241092411</v>
      </c>
      <c r="I49" s="7" t="s">
        <v>28</v>
      </c>
      <c r="J49" s="7" t="s">
        <v>29</v>
      </c>
      <c r="K49" s="7" t="str">
        <f>CONCATENATE("")</f>
        <v/>
      </c>
      <c r="L49" s="7" t="str">
        <f>CONCATENATE("11 11.1 4b")</f>
        <v>11 11.1 4b</v>
      </c>
      <c r="M49" s="7" t="str">
        <f>CONCATENATE("02274900444")</f>
        <v>02274900444</v>
      </c>
      <c r="N49" s="7" t="s">
        <v>123</v>
      </c>
      <c r="O49" s="7" t="s">
        <v>101</v>
      </c>
      <c r="P49" s="8">
        <v>44692</v>
      </c>
      <c r="Q49" s="7" t="s">
        <v>30</v>
      </c>
      <c r="R49" s="7" t="s">
        <v>31</v>
      </c>
      <c r="S49" s="7" t="s">
        <v>32</v>
      </c>
      <c r="T49" s="7"/>
      <c r="U49" s="7" t="s">
        <v>33</v>
      </c>
      <c r="V49" s="9">
        <v>1331.09</v>
      </c>
      <c r="W49" s="7">
        <v>573.97</v>
      </c>
      <c r="X49" s="7">
        <v>530.04</v>
      </c>
      <c r="Y49" s="7">
        <v>0</v>
      </c>
      <c r="Z49" s="7">
        <v>227.08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20728</vt:lpwstr>
  </property>
  <property fmtid="{D5CDD505-2E9C-101B-9397-08002B2CF9AE}" pid="4" name="OptimizationTime">
    <vt:lpwstr>20220518_1006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2022-05-13T13:43:31Z</dcterms:created>
  <dcterms:modified xsi:type="dcterms:W3CDTF">2022-05-13T13:44:26Z</dcterms:modified>
</cp:coreProperties>
</file>