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414\"/>
    </mc:Choice>
  </mc:AlternateContent>
  <xr:revisionPtr revIDLastSave="0" documentId="8_{7E026471-AB83-4D36-AAE5-FB0A8991C1FF}" xr6:coauthVersionLast="45" xr6:coauthVersionMax="45" xr10:uidLastSave="{00000000-0000-0000-0000-000000000000}"/>
  <bookViews>
    <workbookView xWindow="-120" yWindow="-120" windowWidth="20730" windowHeight="11160" xr2:uid="{AAF722A1-68D7-453D-90C4-DCEC481E18C4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<sst xmlns="http://schemas.openxmlformats.org/spreadsheetml/2006/main" count="468" uniqueCount="98">
  <si>
    <t>Dettaglio Domande Pagabili Decreto 414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</si>
  <si>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</si>
  <si>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</si>
  <si>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</si>
  <si>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</si>
  <si>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</si>
  <si>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</si>
  <si>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</si>
  <si>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</si>
  <si>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</si>
  <si>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</si>
  <si>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</si>
  <si>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</si>
  <si>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</si>
  <si>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</si>
  <si>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</si>
  <si>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</si>
  <si>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</si>
  <si>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</si>
  <si>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</si>
  <si>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</si>
  <si>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</si>
  <si>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</si>
  <si>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</si>
  <si>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</si>
  <si>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</si>
  <si>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</si>
  <si>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</si>
  <si>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Confagricoltura srl</t>
  </si>
  <si>
    <t>NO</t>
  </si>
  <si>
    <t>Trascinamenti</t>
  </si>
  <si>
    <t>In Liquidazione</t>
  </si>
  <si>
    <t>Saldo</t>
  </si>
  <si>
    <t>Co-Finanziato</t>
  </si>
  <si>
    <t>CAA CIA srl</t>
  </si>
  <si>
    <t>Nuova Programmazione</t>
  </si>
  <si>
    <t>CAA Coldiretti srl</t>
  </si>
  <si>
    <t>CAA UNICAA srl</t>
  </si>
  <si>
    <t>CAA-CAF AGRI S.R.L.</t>
  </si>
  <si>
    <t>CAA Coldiretti - ASCOLI PICENO - 010</t>
  </si>
  <si>
    <t>SI</t>
  </si>
  <si>
    <t>Misure Strutturali</t>
  </si>
  <si>
    <t>IN PROPRIO</t>
  </si>
  <si>
    <t>Anticipo</t>
  </si>
  <si>
    <t>SAL</t>
  </si>
  <si>
    <t>MARCHE</t>
  </si>
  <si>
    <t>SERV. DEC. AGRICOLTURA E ALIMENTAZIONE - ANCONA</t>
  </si>
  <si>
    <t>CAA Confagricoltura - ANCONA - 001</t>
  </si>
  <si>
    <t>C.B.M. SOCIETA' AGRICOLA A R.L.</t>
  </si>
  <si>
    <t>AGEA.ASR.2020.0468443</t>
  </si>
  <si>
    <t>SERV. DEC. AGRICOLTURA E ALIMENTAZIONE - PESARO</t>
  </si>
  <si>
    <t>IMPRESA VERDE MARCHE SRL</t>
  </si>
  <si>
    <t>AGEA.ASR.2020.1415914</t>
  </si>
  <si>
    <t>SERV. DEC. AGRICOLTURA E ALIM. -ASCOLI PICENO</t>
  </si>
  <si>
    <t>LAURI FABIO</t>
  </si>
  <si>
    <t>AGEA.ASR.2020.1399090</t>
  </si>
  <si>
    <t>SERV. DEC. AGRICOLTURA E ALIM. - MACERATA</t>
  </si>
  <si>
    <t>MAGGI YURI</t>
  </si>
  <si>
    <t>CAA Coldiretti - MACERATA - 017</t>
  </si>
  <si>
    <t>SABBATINI LUCIA</t>
  </si>
  <si>
    <t>SOCIETA' AGRICOLA PANICHI SOCIETA' SEMPLICE</t>
  </si>
  <si>
    <t>AGEA.ASR.2020.1415734</t>
  </si>
  <si>
    <t>NUCCI ERMANNO</t>
  </si>
  <si>
    <t>AGEA.ASR.2020.1347541</t>
  </si>
  <si>
    <t>CAA CAF AGRI - ASCOLI PICENO - 222</t>
  </si>
  <si>
    <t>SOC.AGRICOLA "ZUCCHERA" SOC.SEMPLICE</t>
  </si>
  <si>
    <t>CAA CIA - ASCOLI PICENO - 004</t>
  </si>
  <si>
    <t>DI LORENZO ALESSANDRO</t>
  </si>
  <si>
    <t>AGEA.ASR.2020.1415904</t>
  </si>
  <si>
    <t>GALOSI DOMENICO</t>
  </si>
  <si>
    <t>AGEA.ASR.2020.1319517</t>
  </si>
  <si>
    <t>E.N.F.A.P. MARCHE</t>
  </si>
  <si>
    <t>AGEA.ASR.2020.1415831</t>
  </si>
  <si>
    <t>INFORMAZIONE SOCIETA' A RESPONSABILITA' LIMITATA</t>
  </si>
  <si>
    <t>AGEA.ASR.2020.1415879</t>
  </si>
  <si>
    <t>AGEA.ASR.2020.1415899</t>
  </si>
  <si>
    <t>AMABILI GINO</t>
  </si>
  <si>
    <t>AGEA.ASR.2020.1388752</t>
  </si>
  <si>
    <t>CAA UNICAA - ASCOLI PICENO - 004</t>
  </si>
  <si>
    <t>FIORAVANTI VALENTINO</t>
  </si>
  <si>
    <t>FUNARI ANTONIO</t>
  </si>
  <si>
    <t>CAPECCI SIMONE</t>
  </si>
  <si>
    <t>CAA CIA - PESARO E URBINO - 001</t>
  </si>
  <si>
    <t>BAILETTI EDI</t>
  </si>
  <si>
    <t>AGEA.ASR.2020.1397056</t>
  </si>
  <si>
    <t>CAA Coldiretti - FERMO - 001</t>
  </si>
  <si>
    <t>PACIONI ANGELA E FAZI UGO SOCIETA' SEMPLICE</t>
  </si>
  <si>
    <t>AURELI MACCARIO</t>
  </si>
  <si>
    <t>AGEA.ASR.2020.1388728</t>
  </si>
  <si>
    <t>CAA Confagricoltura - MACERATA - 001</t>
  </si>
  <si>
    <t>SOCIETA' AGRICOLA ZEPPILLO BENITO E MICARELLI ANNA MARIA EREDI SOCIETA</t>
  </si>
  <si>
    <t>CAA CIA - ANCONA - 006</t>
  </si>
  <si>
    <t>MEZZANOTTE SANDRINO</t>
  </si>
  <si>
    <t>AGEA.ASR.2020.1319377</t>
  </si>
  <si>
    <t>SOCIETA' AGRICOLA MONSIGNORI S.S.</t>
  </si>
  <si>
    <t>AGEA.ASR.2020.1330536</t>
  </si>
  <si>
    <t>PAOLINA SOCIETA' AGRICOLA SEMPLICE DEI FRATELLI CAMACCI</t>
  </si>
  <si>
    <t>AGEA.ASR.2020.1308911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</si>
</sst>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60733-10A3-4D5A-A711-A58CFB9D4880}">
  <dimension ref="A1:Y37"/>
  <sheetViews>
    <sheetView showGridLines="0" tabSelected="1" workbookViewId="0">
      <selection activeCell="I40" sqref="I40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2.140625" bestFit="1" customWidth="1"/>
    <col min="4" max="4" width="36.5703125" bestFit="1" customWidth="1"/>
    <col min="5" max="5" width="32.42578125" bestFit="1" customWidth="1"/>
    <col min="6" max="6" width="33.8554687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7.570312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45</v>
      </c>
      <c r="D4" s="5" t="s">
        <v>46</v>
      </c>
      <c r="E4" s="5" t="s">
        <v>28</v>
      </c>
      <c r="F4" s="5" t="s">
        <v>47</v>
      </c>
      <c r="G4" s="5">
        <v>2016</v>
      </c>
      <c r="H4" s="5" t="str">
        <f>_xlfn.CONCAT("64780072092")</f>
        <v>64780072092</v>
      </c>
      <c r="I4" s="5" t="s">
        <v>29</v>
      </c>
      <c r="J4" s="5" t="s">
        <v>30</v>
      </c>
      <c r="K4" s="5" t="str">
        <f>_xlfn.CONCAT("221")</f>
        <v>221</v>
      </c>
      <c r="L4" s="5" t="str">
        <f>_xlfn.CONCAT("8 8.1 5e")</f>
        <v>8 8.1 5e</v>
      </c>
      <c r="M4" s="5" t="str">
        <f>_xlfn.CONCAT("01332400421")</f>
        <v>01332400421</v>
      </c>
      <c r="N4" s="5" t="s">
        <v>48</v>
      </c>
      <c r="O4" s="5" t="s">
        <v>49</v>
      </c>
      <c r="P4" s="6">
        <v>43987</v>
      </c>
      <c r="Q4" s="5" t="s">
        <v>31</v>
      </c>
      <c r="R4" s="5" t="s">
        <v>32</v>
      </c>
      <c r="S4" s="5" t="s">
        <v>33</v>
      </c>
      <c r="T4" s="5"/>
      <c r="U4" s="7">
        <v>2144.14</v>
      </c>
      <c r="V4" s="5">
        <v>924.55</v>
      </c>
      <c r="W4" s="5">
        <v>853.8</v>
      </c>
      <c r="X4" s="5">
        <v>0</v>
      </c>
      <c r="Y4" s="5">
        <v>365.79</v>
      </c>
    </row>
    <row r="5" spans="1:25" ht="24.75" x14ac:dyDescent="0.25">
      <c r="A5" s="5" t="s">
        <v>26</v>
      </c>
      <c r="B5" s="5" t="s">
        <v>41</v>
      </c>
      <c r="C5" s="5" t="s">
        <v>45</v>
      </c>
      <c r="D5" s="5" t="s">
        <v>50</v>
      </c>
      <c r="E5" s="5" t="s">
        <v>42</v>
      </c>
      <c r="F5" s="5" t="s">
        <v>42</v>
      </c>
      <c r="G5" s="5">
        <v>2017</v>
      </c>
      <c r="H5" s="5" t="str">
        <f>_xlfn.CONCAT("04270142500")</f>
        <v>04270142500</v>
      </c>
      <c r="I5" s="5" t="s">
        <v>29</v>
      </c>
      <c r="J5" s="5" t="s">
        <v>35</v>
      </c>
      <c r="K5" s="5" t="str">
        <f>_xlfn.CONCAT("")</f>
        <v/>
      </c>
      <c r="L5" s="5" t="str">
        <f>_xlfn.CONCAT("1 1.1 2a")</f>
        <v>1 1.1 2a</v>
      </c>
      <c r="M5" s="5" t="str">
        <f>_xlfn.CONCAT("02051370423")</f>
        <v>02051370423</v>
      </c>
      <c r="N5" s="5" t="s">
        <v>51</v>
      </c>
      <c r="O5" s="5" t="s">
        <v>52</v>
      </c>
      <c r="P5" s="6">
        <v>44144</v>
      </c>
      <c r="Q5" s="5" t="s">
        <v>31</v>
      </c>
      <c r="R5" s="5" t="s">
        <v>32</v>
      </c>
      <c r="S5" s="5" t="s">
        <v>33</v>
      </c>
      <c r="T5" s="5"/>
      <c r="U5" s="7">
        <v>1584</v>
      </c>
      <c r="V5" s="5">
        <v>683.02</v>
      </c>
      <c r="W5" s="5">
        <v>630.75</v>
      </c>
      <c r="X5" s="5">
        <v>0</v>
      </c>
      <c r="Y5" s="5">
        <v>270.23</v>
      </c>
    </row>
    <row r="6" spans="1:25" ht="24.75" x14ac:dyDescent="0.25">
      <c r="A6" s="5" t="s">
        <v>26</v>
      </c>
      <c r="B6" s="5" t="s">
        <v>41</v>
      </c>
      <c r="C6" s="5" t="s">
        <v>45</v>
      </c>
      <c r="D6" s="5" t="s">
        <v>50</v>
      </c>
      <c r="E6" s="5" t="s">
        <v>42</v>
      </c>
      <c r="F6" s="5" t="s">
        <v>42</v>
      </c>
      <c r="G6" s="5">
        <v>2017</v>
      </c>
      <c r="H6" s="5" t="str">
        <f>_xlfn.CONCAT("04270142484")</f>
        <v>04270142484</v>
      </c>
      <c r="I6" s="5" t="s">
        <v>29</v>
      </c>
      <c r="J6" s="5" t="s">
        <v>35</v>
      </c>
      <c r="K6" s="5" t="str">
        <f>_xlfn.CONCAT("")</f>
        <v/>
      </c>
      <c r="L6" s="5" t="str">
        <f>_xlfn.CONCAT("1 1.1 2a")</f>
        <v>1 1.1 2a</v>
      </c>
      <c r="M6" s="5" t="str">
        <f>_xlfn.CONCAT("02051370423")</f>
        <v>02051370423</v>
      </c>
      <c r="N6" s="5" t="s">
        <v>51</v>
      </c>
      <c r="O6" s="5" t="s">
        <v>52</v>
      </c>
      <c r="P6" s="6">
        <v>44144</v>
      </c>
      <c r="Q6" s="5" t="s">
        <v>31</v>
      </c>
      <c r="R6" s="5" t="s">
        <v>32</v>
      </c>
      <c r="S6" s="5" t="s">
        <v>33</v>
      </c>
      <c r="T6" s="5"/>
      <c r="U6" s="7">
        <v>1386</v>
      </c>
      <c r="V6" s="5">
        <v>597.64</v>
      </c>
      <c r="W6" s="5">
        <v>551.91</v>
      </c>
      <c r="X6" s="5">
        <v>0</v>
      </c>
      <c r="Y6" s="5">
        <v>236.45</v>
      </c>
    </row>
    <row r="7" spans="1:25" ht="24.75" x14ac:dyDescent="0.25">
      <c r="A7" s="5" t="s">
        <v>26</v>
      </c>
      <c r="B7" s="5" t="s">
        <v>41</v>
      </c>
      <c r="C7" s="5" t="s">
        <v>45</v>
      </c>
      <c r="D7" s="5" t="s">
        <v>53</v>
      </c>
      <c r="E7" s="5" t="s">
        <v>36</v>
      </c>
      <c r="F7" s="5" t="s">
        <v>39</v>
      </c>
      <c r="G7" s="5">
        <v>2017</v>
      </c>
      <c r="H7" s="5" t="str">
        <f>_xlfn.CONCAT("04270142518")</f>
        <v>04270142518</v>
      </c>
      <c r="I7" s="5" t="s">
        <v>29</v>
      </c>
      <c r="J7" s="5" t="s">
        <v>35</v>
      </c>
      <c r="K7" s="5" t="str">
        <f>_xlfn.CONCAT("")</f>
        <v/>
      </c>
      <c r="L7" s="5" t="str">
        <f>_xlfn.CONCAT("6 6.1 2b")</f>
        <v>6 6.1 2b</v>
      </c>
      <c r="M7" s="5" t="str">
        <f>_xlfn.CONCAT("LRAFBA87T03A462Q")</f>
        <v>LRAFBA87T03A462Q</v>
      </c>
      <c r="N7" s="5" t="s">
        <v>54</v>
      </c>
      <c r="O7" s="5" t="s">
        <v>55</v>
      </c>
      <c r="P7" s="6">
        <v>44144</v>
      </c>
      <c r="Q7" s="5" t="s">
        <v>31</v>
      </c>
      <c r="R7" s="5" t="s">
        <v>44</v>
      </c>
      <c r="S7" s="5" t="s">
        <v>33</v>
      </c>
      <c r="T7" s="5"/>
      <c r="U7" s="7">
        <v>42000</v>
      </c>
      <c r="V7" s="7">
        <v>18110.400000000001</v>
      </c>
      <c r="W7" s="7">
        <v>16724.400000000001</v>
      </c>
      <c r="X7" s="5">
        <v>0</v>
      </c>
      <c r="Y7" s="7">
        <v>7165.2</v>
      </c>
    </row>
    <row r="8" spans="1:25" x14ac:dyDescent="0.25">
      <c r="A8" s="5" t="s">
        <v>26</v>
      </c>
      <c r="B8" s="5" t="s">
        <v>41</v>
      </c>
      <c r="C8" s="5" t="s">
        <v>45</v>
      </c>
      <c r="D8" s="5" t="s">
        <v>56</v>
      </c>
      <c r="E8" s="5" t="s">
        <v>42</v>
      </c>
      <c r="F8" s="5" t="s">
        <v>42</v>
      </c>
      <c r="G8" s="5">
        <v>2017</v>
      </c>
      <c r="H8" s="5" t="str">
        <f>_xlfn.CONCAT("04270142526")</f>
        <v>04270142526</v>
      </c>
      <c r="I8" s="5" t="s">
        <v>29</v>
      </c>
      <c r="J8" s="5" t="s">
        <v>35</v>
      </c>
      <c r="K8" s="5" t="str">
        <f>_xlfn.CONCAT("")</f>
        <v/>
      </c>
      <c r="L8" s="5" t="str">
        <f>_xlfn.CONCAT("6 6.1 2b")</f>
        <v>6 6.1 2b</v>
      </c>
      <c r="M8" s="5" t="str">
        <f>_xlfn.CONCAT("MGGYRU93D09I156P")</f>
        <v>MGGYRU93D09I156P</v>
      </c>
      <c r="N8" s="5" t="s">
        <v>57</v>
      </c>
      <c r="O8" s="5" t="s">
        <v>55</v>
      </c>
      <c r="P8" s="6">
        <v>44144</v>
      </c>
      <c r="Q8" s="5" t="s">
        <v>31</v>
      </c>
      <c r="R8" s="5" t="s">
        <v>44</v>
      </c>
      <c r="S8" s="5" t="s">
        <v>33</v>
      </c>
      <c r="T8" s="5"/>
      <c r="U8" s="7">
        <v>42000</v>
      </c>
      <c r="V8" s="7">
        <v>18110.400000000001</v>
      </c>
      <c r="W8" s="7">
        <v>16724.400000000001</v>
      </c>
      <c r="X8" s="5">
        <v>0</v>
      </c>
      <c r="Y8" s="7">
        <v>7165.2</v>
      </c>
    </row>
    <row r="9" spans="1:25" x14ac:dyDescent="0.25">
      <c r="A9" s="5" t="s">
        <v>26</v>
      </c>
      <c r="B9" s="5" t="s">
        <v>41</v>
      </c>
      <c r="C9" s="5" t="s">
        <v>45</v>
      </c>
      <c r="D9" s="5" t="s">
        <v>56</v>
      </c>
      <c r="E9" s="5" t="s">
        <v>36</v>
      </c>
      <c r="F9" s="5" t="s">
        <v>58</v>
      </c>
      <c r="G9" s="5">
        <v>2017</v>
      </c>
      <c r="H9" s="5" t="str">
        <f>_xlfn.CONCAT("04270142534")</f>
        <v>04270142534</v>
      </c>
      <c r="I9" s="5" t="s">
        <v>29</v>
      </c>
      <c r="J9" s="5" t="s">
        <v>35</v>
      </c>
      <c r="K9" s="5" t="str">
        <f>_xlfn.CONCAT("")</f>
        <v/>
      </c>
      <c r="L9" s="5" t="str">
        <f>_xlfn.CONCAT("6 6.1 2b")</f>
        <v>6 6.1 2b</v>
      </c>
      <c r="M9" s="5" t="str">
        <f>_xlfn.CONCAT("SBBLCU94S41B474M")</f>
        <v>SBBLCU94S41B474M</v>
      </c>
      <c r="N9" s="5" t="s">
        <v>59</v>
      </c>
      <c r="O9" s="5" t="s">
        <v>55</v>
      </c>
      <c r="P9" s="6">
        <v>44144</v>
      </c>
      <c r="Q9" s="5" t="s">
        <v>31</v>
      </c>
      <c r="R9" s="5" t="s">
        <v>44</v>
      </c>
      <c r="S9" s="5" t="s">
        <v>33</v>
      </c>
      <c r="T9" s="5"/>
      <c r="U9" s="7">
        <v>42000</v>
      </c>
      <c r="V9" s="7">
        <v>18110.400000000001</v>
      </c>
      <c r="W9" s="7">
        <v>16724.400000000001</v>
      </c>
      <c r="X9" s="5">
        <v>0</v>
      </c>
      <c r="Y9" s="7">
        <v>7165.2</v>
      </c>
    </row>
    <row r="10" spans="1:25" ht="24.75" x14ac:dyDescent="0.25">
      <c r="A10" s="5" t="s">
        <v>26</v>
      </c>
      <c r="B10" s="5" t="s">
        <v>41</v>
      </c>
      <c r="C10" s="5" t="s">
        <v>45</v>
      </c>
      <c r="D10" s="5" t="s">
        <v>53</v>
      </c>
      <c r="E10" s="5" t="s">
        <v>36</v>
      </c>
      <c r="F10" s="5" t="s">
        <v>39</v>
      </c>
      <c r="G10" s="5">
        <v>2017</v>
      </c>
      <c r="H10" s="5" t="str">
        <f>_xlfn.CONCAT("04270142542")</f>
        <v>04270142542</v>
      </c>
      <c r="I10" s="5" t="s">
        <v>29</v>
      </c>
      <c r="J10" s="5" t="s">
        <v>35</v>
      </c>
      <c r="K10" s="5" t="str">
        <f>_xlfn.CONCAT("")</f>
        <v/>
      </c>
      <c r="L10" s="5" t="str">
        <f>_xlfn.CONCAT("6 6.1 2b")</f>
        <v>6 6.1 2b</v>
      </c>
      <c r="M10" s="5" t="str">
        <f>_xlfn.CONCAT("02333100440")</f>
        <v>02333100440</v>
      </c>
      <c r="N10" s="5" t="s">
        <v>60</v>
      </c>
      <c r="O10" s="5" t="s">
        <v>55</v>
      </c>
      <c r="P10" s="6">
        <v>44144</v>
      </c>
      <c r="Q10" s="5" t="s">
        <v>31</v>
      </c>
      <c r="R10" s="5" t="s">
        <v>44</v>
      </c>
      <c r="S10" s="5" t="s">
        <v>33</v>
      </c>
      <c r="T10" s="5"/>
      <c r="U10" s="7">
        <v>42000</v>
      </c>
      <c r="V10" s="7">
        <v>18110.400000000001</v>
      </c>
      <c r="W10" s="7">
        <v>16724.400000000001</v>
      </c>
      <c r="X10" s="5">
        <v>0</v>
      </c>
      <c r="Y10" s="7">
        <v>7165.2</v>
      </c>
    </row>
    <row r="11" spans="1:25" ht="24.75" x14ac:dyDescent="0.25">
      <c r="A11" s="5" t="s">
        <v>26</v>
      </c>
      <c r="B11" s="5" t="s">
        <v>41</v>
      </c>
      <c r="C11" s="5" t="s">
        <v>45</v>
      </c>
      <c r="D11" s="5" t="s">
        <v>46</v>
      </c>
      <c r="E11" s="5" t="s">
        <v>42</v>
      </c>
      <c r="F11" s="5" t="s">
        <v>42</v>
      </c>
      <c r="G11" s="5">
        <v>2017</v>
      </c>
      <c r="H11" s="5" t="str">
        <f>_xlfn.CONCAT("04270094438")</f>
        <v>04270094438</v>
      </c>
      <c r="I11" s="5" t="s">
        <v>29</v>
      </c>
      <c r="J11" s="5" t="s">
        <v>35</v>
      </c>
      <c r="K11" s="5" t="str">
        <f>_xlfn.CONCAT("")</f>
        <v/>
      </c>
      <c r="L11" s="5" t="str">
        <f>_xlfn.CONCAT("1 1.1 2a")</f>
        <v>1 1.1 2a</v>
      </c>
      <c r="M11" s="5" t="str">
        <f>_xlfn.CONCAT("02051370423")</f>
        <v>02051370423</v>
      </c>
      <c r="N11" s="5" t="s">
        <v>51</v>
      </c>
      <c r="O11" s="5" t="s">
        <v>61</v>
      </c>
      <c r="P11" s="6">
        <v>44144</v>
      </c>
      <c r="Q11" s="5" t="s">
        <v>31</v>
      </c>
      <c r="R11" s="5" t="s">
        <v>32</v>
      </c>
      <c r="S11" s="5" t="s">
        <v>33</v>
      </c>
      <c r="T11" s="5"/>
      <c r="U11" s="7">
        <v>1316.7</v>
      </c>
      <c r="V11" s="5">
        <v>567.76</v>
      </c>
      <c r="W11" s="5">
        <v>524.30999999999995</v>
      </c>
      <c r="X11" s="5">
        <v>0</v>
      </c>
      <c r="Y11" s="5">
        <v>224.63</v>
      </c>
    </row>
    <row r="12" spans="1:25" ht="24.75" x14ac:dyDescent="0.25">
      <c r="A12" s="5" t="s">
        <v>26</v>
      </c>
      <c r="B12" s="5" t="s">
        <v>41</v>
      </c>
      <c r="C12" s="5" t="s">
        <v>45</v>
      </c>
      <c r="D12" s="5" t="s">
        <v>46</v>
      </c>
      <c r="E12" s="5" t="s">
        <v>42</v>
      </c>
      <c r="F12" s="5" t="s">
        <v>42</v>
      </c>
      <c r="G12" s="5">
        <v>2017</v>
      </c>
      <c r="H12" s="5" t="str">
        <f>_xlfn.CONCAT("04270094420")</f>
        <v>04270094420</v>
      </c>
      <c r="I12" s="5" t="s">
        <v>29</v>
      </c>
      <c r="J12" s="5" t="s">
        <v>35</v>
      </c>
      <c r="K12" s="5" t="str">
        <f>_xlfn.CONCAT("")</f>
        <v/>
      </c>
      <c r="L12" s="5" t="str">
        <f>_xlfn.CONCAT("1 1.1 2a")</f>
        <v>1 1.1 2a</v>
      </c>
      <c r="M12" s="5" t="str">
        <f>_xlfn.CONCAT("02051370423")</f>
        <v>02051370423</v>
      </c>
      <c r="N12" s="5" t="s">
        <v>51</v>
      </c>
      <c r="O12" s="5" t="s">
        <v>61</v>
      </c>
      <c r="P12" s="6">
        <v>44144</v>
      </c>
      <c r="Q12" s="5" t="s">
        <v>31</v>
      </c>
      <c r="R12" s="5" t="s">
        <v>32</v>
      </c>
      <c r="S12" s="5" t="s">
        <v>33</v>
      </c>
      <c r="T12" s="5"/>
      <c r="U12" s="7">
        <v>1584</v>
      </c>
      <c r="V12" s="5">
        <v>683.02</v>
      </c>
      <c r="W12" s="5">
        <v>630.75</v>
      </c>
      <c r="X12" s="5">
        <v>0</v>
      </c>
      <c r="Y12" s="5">
        <v>270.23</v>
      </c>
    </row>
    <row r="13" spans="1:25" ht="24.75" x14ac:dyDescent="0.25">
      <c r="A13" s="5" t="s">
        <v>26</v>
      </c>
      <c r="B13" s="5" t="s">
        <v>27</v>
      </c>
      <c r="C13" s="5" t="s">
        <v>45</v>
      </c>
      <c r="D13" s="5" t="s">
        <v>53</v>
      </c>
      <c r="E13" s="5" t="s">
        <v>42</v>
      </c>
      <c r="F13" s="5" t="s">
        <v>42</v>
      </c>
      <c r="G13" s="5">
        <v>2019</v>
      </c>
      <c r="H13" s="5" t="str">
        <f>_xlfn.CONCAT("94240940554")</f>
        <v>94240940554</v>
      </c>
      <c r="I13" s="5" t="s">
        <v>29</v>
      </c>
      <c r="J13" s="5" t="s">
        <v>35</v>
      </c>
      <c r="K13" s="5" t="str">
        <f>_xlfn.CONCAT("")</f>
        <v/>
      </c>
      <c r="L13" s="5" t="str">
        <f>_xlfn.CONCAT("11 11.2 4b")</f>
        <v>11 11.2 4b</v>
      </c>
      <c r="M13" s="5" t="str">
        <f>_xlfn.CONCAT("NCCRNN81C14H769H")</f>
        <v>NCCRNN81C14H769H</v>
      </c>
      <c r="N13" s="5" t="s">
        <v>62</v>
      </c>
      <c r="O13" s="5" t="s">
        <v>63</v>
      </c>
      <c r="P13" s="6">
        <v>44144</v>
      </c>
      <c r="Q13" s="5" t="s">
        <v>31</v>
      </c>
      <c r="R13" s="5" t="s">
        <v>32</v>
      </c>
      <c r="S13" s="5" t="s">
        <v>33</v>
      </c>
      <c r="T13" s="5"/>
      <c r="U13" s="7">
        <v>1145.69</v>
      </c>
      <c r="V13" s="5">
        <v>494.02</v>
      </c>
      <c r="W13" s="5">
        <v>456.21</v>
      </c>
      <c r="X13" s="5">
        <v>0</v>
      </c>
      <c r="Y13" s="5">
        <v>195.46</v>
      </c>
    </row>
    <row r="14" spans="1:25" ht="24.75" x14ac:dyDescent="0.25">
      <c r="A14" s="5" t="s">
        <v>26</v>
      </c>
      <c r="B14" s="5" t="s">
        <v>27</v>
      </c>
      <c r="C14" s="5" t="s">
        <v>45</v>
      </c>
      <c r="D14" s="5" t="s">
        <v>53</v>
      </c>
      <c r="E14" s="5" t="s">
        <v>38</v>
      </c>
      <c r="F14" s="5" t="s">
        <v>64</v>
      </c>
      <c r="G14" s="5">
        <v>2019</v>
      </c>
      <c r="H14" s="5" t="str">
        <f>_xlfn.CONCAT("94241045700")</f>
        <v>94241045700</v>
      </c>
      <c r="I14" s="5" t="s">
        <v>29</v>
      </c>
      <c r="J14" s="5" t="s">
        <v>35</v>
      </c>
      <c r="K14" s="5" t="str">
        <f>_xlfn.CONCAT("")</f>
        <v/>
      </c>
      <c r="L14" s="5" t="str">
        <f>_xlfn.CONCAT("11 11.2 4b")</f>
        <v>11 11.2 4b</v>
      </c>
      <c r="M14" s="5" t="str">
        <f>_xlfn.CONCAT("02069340442")</f>
        <v>02069340442</v>
      </c>
      <c r="N14" s="5" t="s">
        <v>65</v>
      </c>
      <c r="O14" s="5" t="s">
        <v>63</v>
      </c>
      <c r="P14" s="6">
        <v>44144</v>
      </c>
      <c r="Q14" s="5" t="s">
        <v>31</v>
      </c>
      <c r="R14" s="5" t="s">
        <v>32</v>
      </c>
      <c r="S14" s="5" t="s">
        <v>33</v>
      </c>
      <c r="T14" s="5"/>
      <c r="U14" s="7">
        <v>2329.98</v>
      </c>
      <c r="V14" s="7">
        <v>1004.69</v>
      </c>
      <c r="W14" s="5">
        <v>927.8</v>
      </c>
      <c r="X14" s="5">
        <v>0</v>
      </c>
      <c r="Y14" s="5">
        <v>397.49</v>
      </c>
    </row>
    <row r="15" spans="1:25" ht="24.75" x14ac:dyDescent="0.25">
      <c r="A15" s="5" t="s">
        <v>26</v>
      </c>
      <c r="B15" s="5" t="s">
        <v>27</v>
      </c>
      <c r="C15" s="5" t="s">
        <v>45</v>
      </c>
      <c r="D15" s="5" t="s">
        <v>53</v>
      </c>
      <c r="E15" s="5" t="s">
        <v>34</v>
      </c>
      <c r="F15" s="5" t="s">
        <v>66</v>
      </c>
      <c r="G15" s="5">
        <v>2019</v>
      </c>
      <c r="H15" s="5" t="str">
        <f>_xlfn.CONCAT("94240648744")</f>
        <v>94240648744</v>
      </c>
      <c r="I15" s="5" t="s">
        <v>29</v>
      </c>
      <c r="J15" s="5" t="s">
        <v>35</v>
      </c>
      <c r="K15" s="5" t="str">
        <f>_xlfn.CONCAT("")</f>
        <v/>
      </c>
      <c r="L15" s="5" t="str">
        <f>_xlfn.CONCAT("11 11.2 4b")</f>
        <v>11 11.2 4b</v>
      </c>
      <c r="M15" s="5" t="str">
        <f>_xlfn.CONCAT("DLRLSN93A12A462J")</f>
        <v>DLRLSN93A12A462J</v>
      </c>
      <c r="N15" s="5" t="s">
        <v>67</v>
      </c>
      <c r="O15" s="5" t="s">
        <v>63</v>
      </c>
      <c r="P15" s="6">
        <v>44144</v>
      </c>
      <c r="Q15" s="5" t="s">
        <v>31</v>
      </c>
      <c r="R15" s="5" t="s">
        <v>32</v>
      </c>
      <c r="S15" s="5" t="s">
        <v>33</v>
      </c>
      <c r="T15" s="5"/>
      <c r="U15" s="7">
        <v>4893.8</v>
      </c>
      <c r="V15" s="7">
        <v>2110.21</v>
      </c>
      <c r="W15" s="7">
        <v>1948.71</v>
      </c>
      <c r="X15" s="5">
        <v>0</v>
      </c>
      <c r="Y15" s="5">
        <v>834.88</v>
      </c>
    </row>
    <row r="16" spans="1:25" x14ac:dyDescent="0.25">
      <c r="A16" s="5" t="s">
        <v>26</v>
      </c>
      <c r="B16" s="5" t="s">
        <v>41</v>
      </c>
      <c r="C16" s="5" t="s">
        <v>45</v>
      </c>
      <c r="D16" s="5" t="s">
        <v>56</v>
      </c>
      <c r="E16" s="5" t="s">
        <v>42</v>
      </c>
      <c r="F16" s="5" t="s">
        <v>42</v>
      </c>
      <c r="G16" s="5">
        <v>2017</v>
      </c>
      <c r="H16" s="5" t="str">
        <f>_xlfn.CONCAT("04270124086")</f>
        <v>04270124086</v>
      </c>
      <c r="I16" s="5" t="s">
        <v>29</v>
      </c>
      <c r="J16" s="5" t="s">
        <v>35</v>
      </c>
      <c r="K16" s="5" t="str">
        <f>_xlfn.CONCAT("")</f>
        <v/>
      </c>
      <c r="L16" s="5" t="str">
        <f>_xlfn.CONCAT("1 1.1 2a")</f>
        <v>1 1.1 2a</v>
      </c>
      <c r="M16" s="5" t="str">
        <f>_xlfn.CONCAT("02051370423")</f>
        <v>02051370423</v>
      </c>
      <c r="N16" s="5" t="s">
        <v>51</v>
      </c>
      <c r="O16" s="5" t="s">
        <v>68</v>
      </c>
      <c r="P16" s="6">
        <v>44144</v>
      </c>
      <c r="Q16" s="5" t="s">
        <v>31</v>
      </c>
      <c r="R16" s="5" t="s">
        <v>32</v>
      </c>
      <c r="S16" s="5" t="s">
        <v>33</v>
      </c>
      <c r="T16" s="5"/>
      <c r="U16" s="7">
        <v>2640</v>
      </c>
      <c r="V16" s="7">
        <v>1138.3699999999999</v>
      </c>
      <c r="W16" s="7">
        <v>1051.25</v>
      </c>
      <c r="X16" s="5">
        <v>0</v>
      </c>
      <c r="Y16" s="5">
        <v>450.38</v>
      </c>
    </row>
    <row r="17" spans="1:25" ht="24.75" x14ac:dyDescent="0.25">
      <c r="A17" s="5" t="s">
        <v>26</v>
      </c>
      <c r="B17" s="5" t="s">
        <v>41</v>
      </c>
      <c r="C17" s="5" t="s">
        <v>45</v>
      </c>
      <c r="D17" s="5" t="s">
        <v>46</v>
      </c>
      <c r="E17" s="5" t="s">
        <v>42</v>
      </c>
      <c r="F17" s="5" t="s">
        <v>42</v>
      </c>
      <c r="G17" s="5">
        <v>2017</v>
      </c>
      <c r="H17" s="5" t="str">
        <f>_xlfn.CONCAT("04270142443")</f>
        <v>04270142443</v>
      </c>
      <c r="I17" s="5" t="s">
        <v>29</v>
      </c>
      <c r="J17" s="5" t="s">
        <v>35</v>
      </c>
      <c r="K17" s="5" t="str">
        <f>_xlfn.CONCAT("")</f>
        <v/>
      </c>
      <c r="L17" s="5" t="str">
        <f>_xlfn.CONCAT("4 4.1 2a")</f>
        <v>4 4.1 2a</v>
      </c>
      <c r="M17" s="5" t="str">
        <f>_xlfn.CONCAT("GLSDNC79B09H769F")</f>
        <v>GLSDNC79B09H769F</v>
      </c>
      <c r="N17" s="5" t="s">
        <v>69</v>
      </c>
      <c r="O17" s="5" t="s">
        <v>70</v>
      </c>
      <c r="P17" s="6">
        <v>44139</v>
      </c>
      <c r="Q17" s="5" t="s">
        <v>31</v>
      </c>
      <c r="R17" s="5" t="s">
        <v>43</v>
      </c>
      <c r="S17" s="5" t="s">
        <v>33</v>
      </c>
      <c r="T17" s="5"/>
      <c r="U17" s="7">
        <v>35165.47</v>
      </c>
      <c r="V17" s="7">
        <v>15163.35</v>
      </c>
      <c r="W17" s="7">
        <v>14002.89</v>
      </c>
      <c r="X17" s="5">
        <v>0</v>
      </c>
      <c r="Y17" s="7">
        <v>5999.23</v>
      </c>
    </row>
    <row r="18" spans="1:25" ht="24.75" x14ac:dyDescent="0.25">
      <c r="A18" s="5" t="s">
        <v>26</v>
      </c>
      <c r="B18" s="5" t="s">
        <v>41</v>
      </c>
      <c r="C18" s="5" t="s">
        <v>45</v>
      </c>
      <c r="D18" s="5" t="s">
        <v>50</v>
      </c>
      <c r="E18" s="5" t="s">
        <v>42</v>
      </c>
      <c r="F18" s="5" t="s">
        <v>42</v>
      </c>
      <c r="G18" s="5">
        <v>2017</v>
      </c>
      <c r="H18" s="5" t="str">
        <f>_xlfn.CONCAT("94270174538")</f>
        <v>94270174538</v>
      </c>
      <c r="I18" s="5" t="s">
        <v>29</v>
      </c>
      <c r="J18" s="5" t="s">
        <v>35</v>
      </c>
      <c r="K18" s="5" t="str">
        <f>_xlfn.CONCAT("")</f>
        <v/>
      </c>
      <c r="L18" s="5" t="str">
        <f>_xlfn.CONCAT("1 1.1 2a")</f>
        <v>1 1.1 2a</v>
      </c>
      <c r="M18" s="5" t="str">
        <f>_xlfn.CONCAT("93086240426")</f>
        <v>93086240426</v>
      </c>
      <c r="N18" s="5" t="s">
        <v>71</v>
      </c>
      <c r="O18" s="5" t="s">
        <v>72</v>
      </c>
      <c r="P18" s="6">
        <v>44144</v>
      </c>
      <c r="Q18" s="5" t="s">
        <v>31</v>
      </c>
      <c r="R18" s="5" t="s">
        <v>32</v>
      </c>
      <c r="S18" s="5" t="s">
        <v>33</v>
      </c>
      <c r="T18" s="5"/>
      <c r="U18" s="7">
        <v>2310</v>
      </c>
      <c r="V18" s="5">
        <v>996.07</v>
      </c>
      <c r="W18" s="5">
        <v>919.84</v>
      </c>
      <c r="X18" s="5">
        <v>0</v>
      </c>
      <c r="Y18" s="5">
        <v>394.09</v>
      </c>
    </row>
    <row r="19" spans="1:25" ht="24.75" x14ac:dyDescent="0.25">
      <c r="A19" s="5" t="s">
        <v>26</v>
      </c>
      <c r="B19" s="5" t="s">
        <v>41</v>
      </c>
      <c r="C19" s="5" t="s">
        <v>45</v>
      </c>
      <c r="D19" s="5" t="s">
        <v>53</v>
      </c>
      <c r="E19" s="5" t="s">
        <v>42</v>
      </c>
      <c r="F19" s="5" t="s">
        <v>42</v>
      </c>
      <c r="G19" s="5">
        <v>2017</v>
      </c>
      <c r="H19" s="5" t="str">
        <f>_xlfn.CONCAT("94270174496")</f>
        <v>94270174496</v>
      </c>
      <c r="I19" s="5" t="s">
        <v>40</v>
      </c>
      <c r="J19" s="5" t="s">
        <v>35</v>
      </c>
      <c r="K19" s="5" t="str">
        <f>_xlfn.CONCAT("")</f>
        <v/>
      </c>
      <c r="L19" s="5" t="str">
        <f>_xlfn.CONCAT("1 1.1 2a")</f>
        <v>1 1.1 2a</v>
      </c>
      <c r="M19" s="5" t="str">
        <f>_xlfn.CONCAT("01894800430")</f>
        <v>01894800430</v>
      </c>
      <c r="N19" s="5" t="s">
        <v>73</v>
      </c>
      <c r="O19" s="5" t="s">
        <v>74</v>
      </c>
      <c r="P19" s="6">
        <v>44144</v>
      </c>
      <c r="Q19" s="5" t="s">
        <v>31</v>
      </c>
      <c r="R19" s="5" t="s">
        <v>32</v>
      </c>
      <c r="S19" s="5" t="s">
        <v>33</v>
      </c>
      <c r="T19" s="5"/>
      <c r="U19" s="5">
        <v>800</v>
      </c>
      <c r="V19" s="5">
        <v>344.96</v>
      </c>
      <c r="W19" s="5">
        <v>318.56</v>
      </c>
      <c r="X19" s="5">
        <v>0</v>
      </c>
      <c r="Y19" s="5">
        <v>136.47999999999999</v>
      </c>
    </row>
    <row r="20" spans="1:25" x14ac:dyDescent="0.25">
      <c r="A20" s="5" t="s">
        <v>26</v>
      </c>
      <c r="B20" s="5" t="s">
        <v>41</v>
      </c>
      <c r="C20" s="5" t="s">
        <v>45</v>
      </c>
      <c r="D20" s="5" t="s">
        <v>56</v>
      </c>
      <c r="E20" s="5" t="s">
        <v>42</v>
      </c>
      <c r="F20" s="5" t="s">
        <v>42</v>
      </c>
      <c r="G20" s="5">
        <v>2017</v>
      </c>
      <c r="H20" s="5" t="str">
        <f>_xlfn.CONCAT("04270107842")</f>
        <v>04270107842</v>
      </c>
      <c r="I20" s="5" t="s">
        <v>29</v>
      </c>
      <c r="J20" s="5" t="s">
        <v>35</v>
      </c>
      <c r="K20" s="5" t="str">
        <f>_xlfn.CONCAT("")</f>
        <v/>
      </c>
      <c r="L20" s="5" t="str">
        <f>_xlfn.CONCAT("1 1.1 2a")</f>
        <v>1 1.1 2a</v>
      </c>
      <c r="M20" s="5" t="str">
        <f>_xlfn.CONCAT("02051370423")</f>
        <v>02051370423</v>
      </c>
      <c r="N20" s="5" t="s">
        <v>51</v>
      </c>
      <c r="O20" s="5" t="s">
        <v>75</v>
      </c>
      <c r="P20" s="6">
        <v>44144</v>
      </c>
      <c r="Q20" s="5" t="s">
        <v>31</v>
      </c>
      <c r="R20" s="5" t="s">
        <v>32</v>
      </c>
      <c r="S20" s="5" t="s">
        <v>33</v>
      </c>
      <c r="T20" s="5"/>
      <c r="U20" s="7">
        <v>4435.2</v>
      </c>
      <c r="V20" s="7">
        <v>1912.46</v>
      </c>
      <c r="W20" s="7">
        <v>1766.1</v>
      </c>
      <c r="X20" s="5">
        <v>0</v>
      </c>
      <c r="Y20" s="5">
        <v>756.64</v>
      </c>
    </row>
    <row r="21" spans="1:25" x14ac:dyDescent="0.25">
      <c r="A21" s="5" t="s">
        <v>26</v>
      </c>
      <c r="B21" s="5" t="s">
        <v>41</v>
      </c>
      <c r="C21" s="5" t="s">
        <v>45</v>
      </c>
      <c r="D21" s="5" t="s">
        <v>56</v>
      </c>
      <c r="E21" s="5" t="s">
        <v>42</v>
      </c>
      <c r="F21" s="5" t="s">
        <v>42</v>
      </c>
      <c r="G21" s="5">
        <v>2017</v>
      </c>
      <c r="H21" s="5" t="str">
        <f>_xlfn.CONCAT("04270107875")</f>
        <v>04270107875</v>
      </c>
      <c r="I21" s="5" t="s">
        <v>29</v>
      </c>
      <c r="J21" s="5" t="s">
        <v>35</v>
      </c>
      <c r="K21" s="5" t="str">
        <f>_xlfn.CONCAT("")</f>
        <v/>
      </c>
      <c r="L21" s="5" t="str">
        <f>_xlfn.CONCAT("1 1.1 2a")</f>
        <v>1 1.1 2a</v>
      </c>
      <c r="M21" s="5" t="str">
        <f>_xlfn.CONCAT("02051370423")</f>
        <v>02051370423</v>
      </c>
      <c r="N21" s="5" t="s">
        <v>51</v>
      </c>
      <c r="O21" s="5" t="s">
        <v>75</v>
      </c>
      <c r="P21" s="6">
        <v>44144</v>
      </c>
      <c r="Q21" s="5" t="s">
        <v>31</v>
      </c>
      <c r="R21" s="5" t="s">
        <v>32</v>
      </c>
      <c r="S21" s="5" t="s">
        <v>33</v>
      </c>
      <c r="T21" s="5"/>
      <c r="U21" s="7">
        <v>4752</v>
      </c>
      <c r="V21" s="7">
        <v>2049.06</v>
      </c>
      <c r="W21" s="7">
        <v>1892.25</v>
      </c>
      <c r="X21" s="5">
        <v>0</v>
      </c>
      <c r="Y21" s="5">
        <v>810.69</v>
      </c>
    </row>
    <row r="22" spans="1:25" x14ac:dyDescent="0.25">
      <c r="A22" s="5" t="s">
        <v>26</v>
      </c>
      <c r="B22" s="5" t="s">
        <v>41</v>
      </c>
      <c r="C22" s="5" t="s">
        <v>45</v>
      </c>
      <c r="D22" s="5" t="s">
        <v>56</v>
      </c>
      <c r="E22" s="5" t="s">
        <v>42</v>
      </c>
      <c r="F22" s="5" t="s">
        <v>42</v>
      </c>
      <c r="G22" s="5">
        <v>2017</v>
      </c>
      <c r="H22" s="5" t="str">
        <f>_xlfn.CONCAT("04270107867")</f>
        <v>04270107867</v>
      </c>
      <c r="I22" s="5" t="s">
        <v>29</v>
      </c>
      <c r="J22" s="5" t="s">
        <v>35</v>
      </c>
      <c r="K22" s="5" t="str">
        <f>_xlfn.CONCAT("")</f>
        <v/>
      </c>
      <c r="L22" s="5" t="str">
        <f>_xlfn.CONCAT("1 1.1 2a")</f>
        <v>1 1.1 2a</v>
      </c>
      <c r="M22" s="5" t="str">
        <f>_xlfn.CONCAT("02051370423")</f>
        <v>02051370423</v>
      </c>
      <c r="N22" s="5" t="s">
        <v>51</v>
      </c>
      <c r="O22" s="5" t="s">
        <v>75</v>
      </c>
      <c r="P22" s="6">
        <v>44144</v>
      </c>
      <c r="Q22" s="5" t="s">
        <v>31</v>
      </c>
      <c r="R22" s="5" t="s">
        <v>32</v>
      </c>
      <c r="S22" s="5" t="s">
        <v>33</v>
      </c>
      <c r="T22" s="5"/>
      <c r="U22" s="7">
        <v>16830</v>
      </c>
      <c r="V22" s="7">
        <v>7257.1</v>
      </c>
      <c r="W22" s="7">
        <v>6701.71</v>
      </c>
      <c r="X22" s="5">
        <v>0</v>
      </c>
      <c r="Y22" s="7">
        <v>2871.19</v>
      </c>
    </row>
    <row r="23" spans="1:25" x14ac:dyDescent="0.25">
      <c r="A23" s="5" t="s">
        <v>26</v>
      </c>
      <c r="B23" s="5" t="s">
        <v>41</v>
      </c>
      <c r="C23" s="5" t="s">
        <v>45</v>
      </c>
      <c r="D23" s="5" t="s">
        <v>56</v>
      </c>
      <c r="E23" s="5" t="s">
        <v>42</v>
      </c>
      <c r="F23" s="5" t="s">
        <v>42</v>
      </c>
      <c r="G23" s="5">
        <v>2017</v>
      </c>
      <c r="H23" s="5" t="str">
        <f>_xlfn.CONCAT("04270107859")</f>
        <v>04270107859</v>
      </c>
      <c r="I23" s="5" t="s">
        <v>29</v>
      </c>
      <c r="J23" s="5" t="s">
        <v>35</v>
      </c>
      <c r="K23" s="5" t="str">
        <f>_xlfn.CONCAT("")</f>
        <v/>
      </c>
      <c r="L23" s="5" t="str">
        <f>_xlfn.CONCAT("1 1.1 2a")</f>
        <v>1 1.1 2a</v>
      </c>
      <c r="M23" s="5" t="str">
        <f>_xlfn.CONCAT("02051370423")</f>
        <v>02051370423</v>
      </c>
      <c r="N23" s="5" t="s">
        <v>51</v>
      </c>
      <c r="O23" s="5" t="s">
        <v>75</v>
      </c>
      <c r="P23" s="6">
        <v>44144</v>
      </c>
      <c r="Q23" s="5" t="s">
        <v>31</v>
      </c>
      <c r="R23" s="5" t="s">
        <v>32</v>
      </c>
      <c r="S23" s="5" t="s">
        <v>33</v>
      </c>
      <c r="T23" s="5"/>
      <c r="U23" s="7">
        <v>4488</v>
      </c>
      <c r="V23" s="7">
        <v>1935.23</v>
      </c>
      <c r="W23" s="7">
        <v>1787.12</v>
      </c>
      <c r="X23" s="5">
        <v>0</v>
      </c>
      <c r="Y23" s="5">
        <v>765.65</v>
      </c>
    </row>
    <row r="24" spans="1:25" ht="24.75" x14ac:dyDescent="0.25">
      <c r="A24" s="5" t="s">
        <v>26</v>
      </c>
      <c r="B24" s="5" t="s">
        <v>27</v>
      </c>
      <c r="C24" s="5" t="s">
        <v>45</v>
      </c>
      <c r="D24" s="5" t="s">
        <v>53</v>
      </c>
      <c r="E24" s="5" t="s">
        <v>42</v>
      </c>
      <c r="F24" s="5" t="s">
        <v>42</v>
      </c>
      <c r="G24" s="5">
        <v>2018</v>
      </c>
      <c r="H24" s="5" t="str">
        <f>_xlfn.CONCAT("84240955843")</f>
        <v>84240955843</v>
      </c>
      <c r="I24" s="5" t="s">
        <v>29</v>
      </c>
      <c r="J24" s="5" t="s">
        <v>35</v>
      </c>
      <c r="K24" s="5" t="str">
        <f>_xlfn.CONCAT("")</f>
        <v/>
      </c>
      <c r="L24" s="5" t="str">
        <f>_xlfn.CONCAT("11 11.1 4b")</f>
        <v>11 11.1 4b</v>
      </c>
      <c r="M24" s="5" t="str">
        <f>_xlfn.CONCAT("MBLGNI52S07G005R")</f>
        <v>MBLGNI52S07G005R</v>
      </c>
      <c r="N24" s="5" t="s">
        <v>76</v>
      </c>
      <c r="O24" s="5" t="s">
        <v>77</v>
      </c>
      <c r="P24" s="6">
        <v>44144</v>
      </c>
      <c r="Q24" s="5" t="s">
        <v>31</v>
      </c>
      <c r="R24" s="5" t="s">
        <v>32</v>
      </c>
      <c r="S24" s="5" t="s">
        <v>33</v>
      </c>
      <c r="T24" s="5"/>
      <c r="U24" s="5">
        <v>456.03</v>
      </c>
      <c r="V24" s="5">
        <v>196.64</v>
      </c>
      <c r="W24" s="5">
        <v>181.59</v>
      </c>
      <c r="X24" s="5">
        <v>0</v>
      </c>
      <c r="Y24" s="5">
        <v>77.8</v>
      </c>
    </row>
    <row r="25" spans="1:25" ht="24.75" x14ac:dyDescent="0.25">
      <c r="A25" s="5" t="s">
        <v>26</v>
      </c>
      <c r="B25" s="5" t="s">
        <v>27</v>
      </c>
      <c r="C25" s="5" t="s">
        <v>45</v>
      </c>
      <c r="D25" s="5" t="s">
        <v>53</v>
      </c>
      <c r="E25" s="5" t="s">
        <v>37</v>
      </c>
      <c r="F25" s="5" t="s">
        <v>78</v>
      </c>
      <c r="G25" s="5">
        <v>2018</v>
      </c>
      <c r="H25" s="5" t="str">
        <f>_xlfn.CONCAT("84240809693")</f>
        <v>84240809693</v>
      </c>
      <c r="I25" s="5" t="s">
        <v>29</v>
      </c>
      <c r="J25" s="5" t="s">
        <v>35</v>
      </c>
      <c r="K25" s="5" t="str">
        <f>_xlfn.CONCAT("")</f>
        <v/>
      </c>
      <c r="L25" s="5" t="str">
        <f>_xlfn.CONCAT("11 11.2 4b")</f>
        <v>11 11.2 4b</v>
      </c>
      <c r="M25" s="5" t="str">
        <f>_xlfn.CONCAT("FRVVNT84A13A462W")</f>
        <v>FRVVNT84A13A462W</v>
      </c>
      <c r="N25" s="5" t="s">
        <v>79</v>
      </c>
      <c r="O25" s="5" t="s">
        <v>77</v>
      </c>
      <c r="P25" s="6">
        <v>44144</v>
      </c>
      <c r="Q25" s="5" t="s">
        <v>31</v>
      </c>
      <c r="R25" s="5" t="s">
        <v>32</v>
      </c>
      <c r="S25" s="5" t="s">
        <v>33</v>
      </c>
      <c r="T25" s="5"/>
      <c r="U25" s="5">
        <v>723.47</v>
      </c>
      <c r="V25" s="5">
        <v>311.95999999999998</v>
      </c>
      <c r="W25" s="5">
        <v>288.08999999999997</v>
      </c>
      <c r="X25" s="5">
        <v>0</v>
      </c>
      <c r="Y25" s="5">
        <v>123.42</v>
      </c>
    </row>
    <row r="26" spans="1:25" ht="24.75" x14ac:dyDescent="0.25">
      <c r="A26" s="5" t="s">
        <v>26</v>
      </c>
      <c r="B26" s="5" t="s">
        <v>27</v>
      </c>
      <c r="C26" s="5" t="s">
        <v>45</v>
      </c>
      <c r="D26" s="5" t="s">
        <v>53</v>
      </c>
      <c r="E26" s="5" t="s">
        <v>42</v>
      </c>
      <c r="F26" s="5" t="s">
        <v>42</v>
      </c>
      <c r="G26" s="5">
        <v>2018</v>
      </c>
      <c r="H26" s="5" t="str">
        <f>_xlfn.CONCAT("84240371306")</f>
        <v>84240371306</v>
      </c>
      <c r="I26" s="5" t="s">
        <v>29</v>
      </c>
      <c r="J26" s="5" t="s">
        <v>35</v>
      </c>
      <c r="K26" s="5" t="str">
        <f>_xlfn.CONCAT("")</f>
        <v/>
      </c>
      <c r="L26" s="5" t="str">
        <f>_xlfn.CONCAT("11 11.2 4b")</f>
        <v>11 11.2 4b</v>
      </c>
      <c r="M26" s="5" t="str">
        <f>_xlfn.CONCAT("FNRNTN49P09H588H")</f>
        <v>FNRNTN49P09H588H</v>
      </c>
      <c r="N26" s="5" t="s">
        <v>80</v>
      </c>
      <c r="O26" s="5" t="s">
        <v>77</v>
      </c>
      <c r="P26" s="6">
        <v>44144</v>
      </c>
      <c r="Q26" s="5" t="s">
        <v>31</v>
      </c>
      <c r="R26" s="5" t="s">
        <v>32</v>
      </c>
      <c r="S26" s="5" t="s">
        <v>33</v>
      </c>
      <c r="T26" s="5"/>
      <c r="U26" s="5">
        <v>904.9</v>
      </c>
      <c r="V26" s="5">
        <v>390.19</v>
      </c>
      <c r="W26" s="5">
        <v>360.33</v>
      </c>
      <c r="X26" s="5">
        <v>0</v>
      </c>
      <c r="Y26" s="5">
        <v>154.38</v>
      </c>
    </row>
    <row r="27" spans="1:25" ht="24.75" x14ac:dyDescent="0.25">
      <c r="A27" s="5" t="s">
        <v>26</v>
      </c>
      <c r="B27" s="5" t="s">
        <v>27</v>
      </c>
      <c r="C27" s="5" t="s">
        <v>45</v>
      </c>
      <c r="D27" s="5" t="s">
        <v>53</v>
      </c>
      <c r="E27" s="5" t="s">
        <v>37</v>
      </c>
      <c r="F27" s="5" t="s">
        <v>78</v>
      </c>
      <c r="G27" s="5">
        <v>2018</v>
      </c>
      <c r="H27" s="5" t="str">
        <f>_xlfn.CONCAT("84240456453")</f>
        <v>84240456453</v>
      </c>
      <c r="I27" s="5" t="s">
        <v>40</v>
      </c>
      <c r="J27" s="5" t="s">
        <v>35</v>
      </c>
      <c r="K27" s="5" t="str">
        <f>_xlfn.CONCAT("")</f>
        <v/>
      </c>
      <c r="L27" s="5" t="str">
        <f>_xlfn.CONCAT("11 11.2 4b")</f>
        <v>11 11.2 4b</v>
      </c>
      <c r="M27" s="5" t="str">
        <f>_xlfn.CONCAT("CPCSMN71L23H769A")</f>
        <v>CPCSMN71L23H769A</v>
      </c>
      <c r="N27" s="5" t="s">
        <v>81</v>
      </c>
      <c r="O27" s="5" t="s">
        <v>77</v>
      </c>
      <c r="P27" s="6">
        <v>44144</v>
      </c>
      <c r="Q27" s="5" t="s">
        <v>31</v>
      </c>
      <c r="R27" s="5" t="s">
        <v>32</v>
      </c>
      <c r="S27" s="5" t="s">
        <v>33</v>
      </c>
      <c r="T27" s="5"/>
      <c r="U27" s="7">
        <v>2292.14</v>
      </c>
      <c r="V27" s="5">
        <v>988.37</v>
      </c>
      <c r="W27" s="5">
        <v>912.73</v>
      </c>
      <c r="X27" s="5">
        <v>0</v>
      </c>
      <c r="Y27" s="5">
        <v>391.04</v>
      </c>
    </row>
    <row r="28" spans="1:25" ht="24.75" x14ac:dyDescent="0.25">
      <c r="A28" s="5" t="s">
        <v>26</v>
      </c>
      <c r="B28" s="5" t="s">
        <v>27</v>
      </c>
      <c r="C28" s="5" t="s">
        <v>45</v>
      </c>
      <c r="D28" s="5" t="s">
        <v>50</v>
      </c>
      <c r="E28" s="5" t="s">
        <v>34</v>
      </c>
      <c r="F28" s="5" t="s">
        <v>82</v>
      </c>
      <c r="G28" s="5">
        <v>2018</v>
      </c>
      <c r="H28" s="5" t="str">
        <f>_xlfn.CONCAT("84240821144")</f>
        <v>84240821144</v>
      </c>
      <c r="I28" s="5" t="s">
        <v>29</v>
      </c>
      <c r="J28" s="5" t="s">
        <v>35</v>
      </c>
      <c r="K28" s="5" t="str">
        <f>_xlfn.CONCAT("")</f>
        <v/>
      </c>
      <c r="L28" s="5" t="str">
        <f>_xlfn.CONCAT("10 10.1 4b")</f>
        <v>10 10.1 4b</v>
      </c>
      <c r="M28" s="5" t="str">
        <f>_xlfn.CONCAT("BLTDEI56T01Z103G")</f>
        <v>BLTDEI56T01Z103G</v>
      </c>
      <c r="N28" s="5" t="s">
        <v>83</v>
      </c>
      <c r="O28" s="5" t="s">
        <v>84</v>
      </c>
      <c r="P28" s="6">
        <v>44144</v>
      </c>
      <c r="Q28" s="5" t="s">
        <v>31</v>
      </c>
      <c r="R28" s="5" t="s">
        <v>32</v>
      </c>
      <c r="S28" s="5" t="s">
        <v>33</v>
      </c>
      <c r="T28" s="5"/>
      <c r="U28" s="7">
        <v>1097.29</v>
      </c>
      <c r="V28" s="5">
        <v>473.15</v>
      </c>
      <c r="W28" s="5">
        <v>436.94</v>
      </c>
      <c r="X28" s="5">
        <v>0</v>
      </c>
      <c r="Y28" s="5">
        <v>187.2</v>
      </c>
    </row>
    <row r="29" spans="1:25" ht="24.75" x14ac:dyDescent="0.25">
      <c r="A29" s="5" t="s">
        <v>26</v>
      </c>
      <c r="B29" s="5" t="s">
        <v>27</v>
      </c>
      <c r="C29" s="5" t="s">
        <v>45</v>
      </c>
      <c r="D29" s="5" t="s">
        <v>53</v>
      </c>
      <c r="E29" s="5" t="s">
        <v>36</v>
      </c>
      <c r="F29" s="5" t="s">
        <v>85</v>
      </c>
      <c r="G29" s="5">
        <v>2019</v>
      </c>
      <c r="H29" s="5" t="str">
        <f>_xlfn.CONCAT("94240931447")</f>
        <v>94240931447</v>
      </c>
      <c r="I29" s="5" t="s">
        <v>29</v>
      </c>
      <c r="J29" s="5" t="s">
        <v>35</v>
      </c>
      <c r="K29" s="5" t="str">
        <f>_xlfn.CONCAT("")</f>
        <v/>
      </c>
      <c r="L29" s="5" t="str">
        <f>_xlfn.CONCAT("10 10.1 4b")</f>
        <v>10 10.1 4b</v>
      </c>
      <c r="M29" s="5" t="str">
        <f>_xlfn.CONCAT("00485130447")</f>
        <v>00485130447</v>
      </c>
      <c r="N29" s="5" t="s">
        <v>86</v>
      </c>
      <c r="O29" s="5" t="s">
        <v>84</v>
      </c>
      <c r="P29" s="6">
        <v>44144</v>
      </c>
      <c r="Q29" s="5" t="s">
        <v>31</v>
      </c>
      <c r="R29" s="5" t="s">
        <v>32</v>
      </c>
      <c r="S29" s="5" t="s">
        <v>33</v>
      </c>
      <c r="T29" s="5"/>
      <c r="U29" s="7">
        <v>5358</v>
      </c>
      <c r="V29" s="7">
        <v>2310.37</v>
      </c>
      <c r="W29" s="7">
        <v>2133.56</v>
      </c>
      <c r="X29" s="5">
        <v>0</v>
      </c>
      <c r="Y29" s="5">
        <v>914.07</v>
      </c>
    </row>
    <row r="30" spans="1:25" ht="24.75" x14ac:dyDescent="0.25">
      <c r="A30" s="5" t="s">
        <v>26</v>
      </c>
      <c r="B30" s="5" t="s">
        <v>27</v>
      </c>
      <c r="C30" s="5" t="s">
        <v>45</v>
      </c>
      <c r="D30" s="5" t="s">
        <v>53</v>
      </c>
      <c r="E30" s="5" t="s">
        <v>36</v>
      </c>
      <c r="F30" s="5" t="s">
        <v>85</v>
      </c>
      <c r="G30" s="5">
        <v>2018</v>
      </c>
      <c r="H30" s="5" t="str">
        <f>_xlfn.CONCAT("84240675219")</f>
        <v>84240675219</v>
      </c>
      <c r="I30" s="5" t="s">
        <v>29</v>
      </c>
      <c r="J30" s="5" t="s">
        <v>35</v>
      </c>
      <c r="K30" s="5" t="str">
        <f>_xlfn.CONCAT("")</f>
        <v/>
      </c>
      <c r="L30" s="5" t="str">
        <f>_xlfn.CONCAT("10 10.1 4b")</f>
        <v>10 10.1 4b</v>
      </c>
      <c r="M30" s="5" t="str">
        <f>_xlfn.CONCAT("00485130447")</f>
        <v>00485130447</v>
      </c>
      <c r="N30" s="5" t="s">
        <v>86</v>
      </c>
      <c r="O30" s="5" t="s">
        <v>84</v>
      </c>
      <c r="P30" s="6">
        <v>44144</v>
      </c>
      <c r="Q30" s="5" t="s">
        <v>31</v>
      </c>
      <c r="R30" s="5" t="s">
        <v>32</v>
      </c>
      <c r="S30" s="5" t="s">
        <v>33</v>
      </c>
      <c r="T30" s="5"/>
      <c r="U30" s="7">
        <v>5631.09</v>
      </c>
      <c r="V30" s="7">
        <v>2428.13</v>
      </c>
      <c r="W30" s="7">
        <v>2242.3000000000002</v>
      </c>
      <c r="X30" s="5">
        <v>0</v>
      </c>
      <c r="Y30" s="5">
        <v>960.66</v>
      </c>
    </row>
    <row r="31" spans="1:25" ht="24.75" x14ac:dyDescent="0.25">
      <c r="A31" s="5" t="s">
        <v>26</v>
      </c>
      <c r="B31" s="5" t="s">
        <v>27</v>
      </c>
      <c r="C31" s="5" t="s">
        <v>45</v>
      </c>
      <c r="D31" s="5" t="s">
        <v>53</v>
      </c>
      <c r="E31" s="5" t="s">
        <v>36</v>
      </c>
      <c r="F31" s="5" t="s">
        <v>85</v>
      </c>
      <c r="G31" s="5">
        <v>2017</v>
      </c>
      <c r="H31" s="5" t="str">
        <f>_xlfn.CONCAT("74240595525")</f>
        <v>74240595525</v>
      </c>
      <c r="I31" s="5" t="s">
        <v>29</v>
      </c>
      <c r="J31" s="5" t="s">
        <v>35</v>
      </c>
      <c r="K31" s="5" t="str">
        <f>_xlfn.CONCAT("")</f>
        <v/>
      </c>
      <c r="L31" s="5" t="str">
        <f>_xlfn.CONCAT("10 10.1 4b")</f>
        <v>10 10.1 4b</v>
      </c>
      <c r="M31" s="5" t="str">
        <f>_xlfn.CONCAT("00485130447")</f>
        <v>00485130447</v>
      </c>
      <c r="N31" s="5" t="s">
        <v>86</v>
      </c>
      <c r="O31" s="5" t="s">
        <v>84</v>
      </c>
      <c r="P31" s="6">
        <v>44144</v>
      </c>
      <c r="Q31" s="5" t="s">
        <v>31</v>
      </c>
      <c r="R31" s="5" t="s">
        <v>32</v>
      </c>
      <c r="S31" s="5" t="s">
        <v>33</v>
      </c>
      <c r="T31" s="5"/>
      <c r="U31" s="7">
        <v>4928.42</v>
      </c>
      <c r="V31" s="7">
        <v>2125.13</v>
      </c>
      <c r="W31" s="7">
        <v>1962.5</v>
      </c>
      <c r="X31" s="5">
        <v>0</v>
      </c>
      <c r="Y31" s="5">
        <v>840.79</v>
      </c>
    </row>
    <row r="32" spans="1:25" x14ac:dyDescent="0.25">
      <c r="A32" s="5" t="s">
        <v>26</v>
      </c>
      <c r="B32" s="5" t="s">
        <v>27</v>
      </c>
      <c r="C32" s="5" t="s">
        <v>45</v>
      </c>
      <c r="D32" s="5" t="s">
        <v>56</v>
      </c>
      <c r="E32" s="5" t="s">
        <v>36</v>
      </c>
      <c r="F32" s="5" t="s">
        <v>58</v>
      </c>
      <c r="G32" s="5">
        <v>2019</v>
      </c>
      <c r="H32" s="5" t="str">
        <f>_xlfn.CONCAT("94240072259")</f>
        <v>94240072259</v>
      </c>
      <c r="I32" s="5" t="s">
        <v>29</v>
      </c>
      <c r="J32" s="5" t="s">
        <v>35</v>
      </c>
      <c r="K32" s="5" t="str">
        <f>_xlfn.CONCAT("")</f>
        <v/>
      </c>
      <c r="L32" s="5" t="str">
        <f>_xlfn.CONCAT("10 10.1 4a")</f>
        <v>10 10.1 4a</v>
      </c>
      <c r="M32" s="5" t="str">
        <f>_xlfn.CONCAT("RLAMCR50S10G637S")</f>
        <v>RLAMCR50S10G637S</v>
      </c>
      <c r="N32" s="5" t="s">
        <v>87</v>
      </c>
      <c r="O32" s="5" t="s">
        <v>88</v>
      </c>
      <c r="P32" s="6">
        <v>44144</v>
      </c>
      <c r="Q32" s="5" t="s">
        <v>31</v>
      </c>
      <c r="R32" s="5" t="s">
        <v>32</v>
      </c>
      <c r="S32" s="5" t="s">
        <v>33</v>
      </c>
      <c r="T32" s="5"/>
      <c r="U32" s="5">
        <v>810</v>
      </c>
      <c r="V32" s="5">
        <v>349.27</v>
      </c>
      <c r="W32" s="5">
        <v>322.54000000000002</v>
      </c>
      <c r="X32" s="5">
        <v>0</v>
      </c>
      <c r="Y32" s="5">
        <v>138.19</v>
      </c>
    </row>
    <row r="33" spans="1:25" ht="24.75" x14ac:dyDescent="0.25">
      <c r="A33" s="5" t="s">
        <v>26</v>
      </c>
      <c r="B33" s="5" t="s">
        <v>27</v>
      </c>
      <c r="C33" s="5" t="s">
        <v>45</v>
      </c>
      <c r="D33" s="5" t="s">
        <v>56</v>
      </c>
      <c r="E33" s="5" t="s">
        <v>28</v>
      </c>
      <c r="F33" s="5" t="s">
        <v>89</v>
      </c>
      <c r="G33" s="5">
        <v>2018</v>
      </c>
      <c r="H33" s="5" t="str">
        <f>_xlfn.CONCAT("84240793780")</f>
        <v>84240793780</v>
      </c>
      <c r="I33" s="5" t="s">
        <v>29</v>
      </c>
      <c r="J33" s="5" t="s">
        <v>35</v>
      </c>
      <c r="K33" s="5" t="str">
        <f>_xlfn.CONCAT("")</f>
        <v/>
      </c>
      <c r="L33" s="5" t="str">
        <f>_xlfn.CONCAT("10 10.1 4a")</f>
        <v>10 10.1 4a</v>
      </c>
      <c r="M33" s="5" t="str">
        <f>_xlfn.CONCAT("01003530431")</f>
        <v>01003530431</v>
      </c>
      <c r="N33" s="5" t="s">
        <v>90</v>
      </c>
      <c r="O33" s="5" t="s">
        <v>88</v>
      </c>
      <c r="P33" s="6">
        <v>44144</v>
      </c>
      <c r="Q33" s="5" t="s">
        <v>31</v>
      </c>
      <c r="R33" s="5" t="s">
        <v>32</v>
      </c>
      <c r="S33" s="5" t="s">
        <v>33</v>
      </c>
      <c r="T33" s="5"/>
      <c r="U33" s="5">
        <v>195.6</v>
      </c>
      <c r="V33" s="5">
        <v>84.34</v>
      </c>
      <c r="W33" s="5">
        <v>77.89</v>
      </c>
      <c r="X33" s="5">
        <v>0</v>
      </c>
      <c r="Y33" s="5">
        <v>33.369999999999997</v>
      </c>
    </row>
    <row r="34" spans="1:25" ht="24.75" x14ac:dyDescent="0.25">
      <c r="A34" s="5" t="s">
        <v>26</v>
      </c>
      <c r="B34" s="5" t="s">
        <v>27</v>
      </c>
      <c r="C34" s="5" t="s">
        <v>45</v>
      </c>
      <c r="D34" s="5" t="s">
        <v>56</v>
      </c>
      <c r="E34" s="5" t="s">
        <v>28</v>
      </c>
      <c r="F34" s="5" t="s">
        <v>89</v>
      </c>
      <c r="G34" s="5">
        <v>2019</v>
      </c>
      <c r="H34" s="5" t="str">
        <f>_xlfn.CONCAT("94240942204")</f>
        <v>94240942204</v>
      </c>
      <c r="I34" s="5" t="s">
        <v>29</v>
      </c>
      <c r="J34" s="5" t="s">
        <v>35</v>
      </c>
      <c r="K34" s="5" t="str">
        <f>_xlfn.CONCAT("")</f>
        <v/>
      </c>
      <c r="L34" s="5" t="str">
        <f>_xlfn.CONCAT("10 10.1 4a")</f>
        <v>10 10.1 4a</v>
      </c>
      <c r="M34" s="5" t="str">
        <f>_xlfn.CONCAT("01003530431")</f>
        <v>01003530431</v>
      </c>
      <c r="N34" s="5" t="s">
        <v>90</v>
      </c>
      <c r="O34" s="5" t="s">
        <v>88</v>
      </c>
      <c r="P34" s="6">
        <v>44144</v>
      </c>
      <c r="Q34" s="5" t="s">
        <v>31</v>
      </c>
      <c r="R34" s="5" t="s">
        <v>32</v>
      </c>
      <c r="S34" s="5" t="s">
        <v>33</v>
      </c>
      <c r="T34" s="5"/>
      <c r="U34" s="5">
        <v>195.6</v>
      </c>
      <c r="V34" s="5">
        <v>84.34</v>
      </c>
      <c r="W34" s="5">
        <v>77.89</v>
      </c>
      <c r="X34" s="5">
        <v>0</v>
      </c>
      <c r="Y34" s="5">
        <v>33.369999999999997</v>
      </c>
    </row>
    <row r="35" spans="1:25" ht="24.75" x14ac:dyDescent="0.25">
      <c r="A35" s="5" t="s">
        <v>26</v>
      </c>
      <c r="B35" s="5" t="s">
        <v>41</v>
      </c>
      <c r="C35" s="5" t="s">
        <v>45</v>
      </c>
      <c r="D35" s="5" t="s">
        <v>46</v>
      </c>
      <c r="E35" s="5" t="s">
        <v>34</v>
      </c>
      <c r="F35" s="5" t="s">
        <v>91</v>
      </c>
      <c r="G35" s="5">
        <v>2017</v>
      </c>
      <c r="H35" s="5" t="str">
        <f>_xlfn.CONCAT("04270137336")</f>
        <v>04270137336</v>
      </c>
      <c r="I35" s="5" t="s">
        <v>29</v>
      </c>
      <c r="J35" s="5" t="s">
        <v>35</v>
      </c>
      <c r="K35" s="5" t="str">
        <f>_xlfn.CONCAT("")</f>
        <v/>
      </c>
      <c r="L35" s="5" t="str">
        <f>_xlfn.CONCAT("4 4.1 2a")</f>
        <v>4 4.1 2a</v>
      </c>
      <c r="M35" s="5" t="str">
        <f>_xlfn.CONCAT("MZZSDR48C14I608A")</f>
        <v>MZZSDR48C14I608A</v>
      </c>
      <c r="N35" s="5" t="s">
        <v>92</v>
      </c>
      <c r="O35" s="5" t="s">
        <v>93</v>
      </c>
      <c r="P35" s="6">
        <v>44139</v>
      </c>
      <c r="Q35" s="5" t="s">
        <v>31</v>
      </c>
      <c r="R35" s="5" t="s">
        <v>44</v>
      </c>
      <c r="S35" s="5" t="s">
        <v>33</v>
      </c>
      <c r="T35" s="5"/>
      <c r="U35" s="7">
        <v>33193.06</v>
      </c>
      <c r="V35" s="7">
        <v>14312.85</v>
      </c>
      <c r="W35" s="7">
        <v>13217.48</v>
      </c>
      <c r="X35" s="5">
        <v>0</v>
      </c>
      <c r="Y35" s="7">
        <v>5662.73</v>
      </c>
    </row>
    <row r="36" spans="1:25" ht="24.75" x14ac:dyDescent="0.25">
      <c r="A36" s="5" t="s">
        <v>26</v>
      </c>
      <c r="B36" s="5" t="s">
        <v>27</v>
      </c>
      <c r="C36" s="5" t="s">
        <v>45</v>
      </c>
      <c r="D36" s="5" t="s">
        <v>53</v>
      </c>
      <c r="E36" s="5" t="s">
        <v>42</v>
      </c>
      <c r="F36" s="5" t="s">
        <v>42</v>
      </c>
      <c r="G36" s="5">
        <v>2018</v>
      </c>
      <c r="H36" s="5" t="str">
        <f>_xlfn.CONCAT("84240906739")</f>
        <v>84240906739</v>
      </c>
      <c r="I36" s="5" t="s">
        <v>29</v>
      </c>
      <c r="J36" s="5" t="s">
        <v>35</v>
      </c>
      <c r="K36" s="5" t="str">
        <f>_xlfn.CONCAT("")</f>
        <v/>
      </c>
      <c r="L36" s="5" t="str">
        <f>_xlfn.CONCAT("10 10.1 4a")</f>
        <v>10 10.1 4a</v>
      </c>
      <c r="M36" s="5" t="str">
        <f>_xlfn.CONCAT("01517310445")</f>
        <v>01517310445</v>
      </c>
      <c r="N36" s="5" t="s">
        <v>94</v>
      </c>
      <c r="O36" s="5" t="s">
        <v>95</v>
      </c>
      <c r="P36" s="6">
        <v>44144</v>
      </c>
      <c r="Q36" s="5" t="s">
        <v>31</v>
      </c>
      <c r="R36" s="5" t="s">
        <v>32</v>
      </c>
      <c r="S36" s="5" t="s">
        <v>33</v>
      </c>
      <c r="T36" s="5"/>
      <c r="U36" s="5">
        <v>366.91</v>
      </c>
      <c r="V36" s="5">
        <v>158.21</v>
      </c>
      <c r="W36" s="5">
        <v>146.1</v>
      </c>
      <c r="X36" s="5">
        <v>0</v>
      </c>
      <c r="Y36" s="5">
        <v>62.6</v>
      </c>
    </row>
    <row r="37" spans="1:25" ht="24.75" x14ac:dyDescent="0.25">
      <c r="A37" s="5" t="s">
        <v>26</v>
      </c>
      <c r="B37" s="5" t="s">
        <v>41</v>
      </c>
      <c r="C37" s="5" t="s">
        <v>45</v>
      </c>
      <c r="D37" s="5" t="s">
        <v>53</v>
      </c>
      <c r="E37" s="5" t="s">
        <v>36</v>
      </c>
      <c r="F37" s="5" t="s">
        <v>39</v>
      </c>
      <c r="G37" s="5">
        <v>2017</v>
      </c>
      <c r="H37" s="5" t="str">
        <f>_xlfn.CONCAT("04270142559")</f>
        <v>04270142559</v>
      </c>
      <c r="I37" s="5" t="s">
        <v>29</v>
      </c>
      <c r="J37" s="5" t="s">
        <v>35</v>
      </c>
      <c r="K37" s="5" t="str">
        <f>_xlfn.CONCAT("")</f>
        <v/>
      </c>
      <c r="L37" s="5" t="str">
        <f>_xlfn.CONCAT("4 4.1 2a")</f>
        <v>4 4.1 2a</v>
      </c>
      <c r="M37" s="5" t="str">
        <f>_xlfn.CONCAT("02341960447")</f>
        <v>02341960447</v>
      </c>
      <c r="N37" s="5" t="s">
        <v>96</v>
      </c>
      <c r="O37" s="5" t="s">
        <v>97</v>
      </c>
      <c r="P37" s="6">
        <v>44139</v>
      </c>
      <c r="Q37" s="5" t="s">
        <v>31</v>
      </c>
      <c r="R37" s="5" t="s">
        <v>43</v>
      </c>
      <c r="S37" s="5" t="s">
        <v>33</v>
      </c>
      <c r="T37" s="5"/>
      <c r="U37" s="7">
        <v>58614.85</v>
      </c>
      <c r="V37" s="7">
        <v>25274.720000000001</v>
      </c>
      <c r="W37" s="7">
        <v>23340.43</v>
      </c>
      <c r="X37" s="5">
        <v>0</v>
      </c>
      <c r="Y37" s="7">
        <v>9999.7000000000007</v>
      </c>
    </row>
  </sheetData>
  <mergeCells count="2">
    <mergeCell ref="A1:Y1"/>
    <mergeCell ref="A2:Y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2020-11-17T14:14:17Z</dcterms:created>
  <dcterms:modified xsi:type="dcterms:W3CDTF">2020-11-17T14:15:28Z</dcterms:modified>
</cp:coreProperties>
</file>