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ele\Documents\LAVORO\Invio decreti\Decreto n. 411\"/>
    </mc:Choice>
  </mc:AlternateContent>
  <xr:revisionPtr revIDLastSave="0" documentId="8_{BAEDD1E8-0D49-45FC-A3BA-C3321485FA6C}" xr6:coauthVersionLast="45" xr6:coauthVersionMax="45" xr10:uidLastSave="{00000000-0000-0000-0000-000000000000}"/>
  <bookViews>
    <workbookView xWindow="-120" yWindow="-120" windowWidth="20730" windowHeight="11160" xr2:uid="{3548D783-FB52-4115-B239-5883F8FABA6E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7" i="1" l="1"/>
  <c r="L47" i="1"/>
  <c r="K47" i="1"/>
  <c r="H47" i="1"/>
  <c r="M46" i="1"/>
  <c r="L46" i="1"/>
  <c r="K46" i="1"/>
  <c r="H46" i="1"/>
  <c r="M45" i="1"/>
  <c r="L45" i="1"/>
  <c r="K45" i="1"/>
  <c r="H45" i="1"/>
  <c r="M44" i="1"/>
  <c r="L44" i="1"/>
  <c r="K44" i="1"/>
  <c r="H44" i="1"/>
  <c r="M43" i="1"/>
  <c r="L43" i="1"/>
  <c r="K43" i="1"/>
  <c r="H43" i="1"/>
  <c r="M42" i="1"/>
  <c r="L42" i="1"/>
  <c r="K42" i="1"/>
  <c r="H42" i="1"/>
  <c r="M41" i="1"/>
  <c r="L41" i="1"/>
  <c r="K41" i="1"/>
  <c r="H41" i="1"/>
  <c r="M40" i="1"/>
  <c r="L40" i="1"/>
  <c r="K40" i="1"/>
  <c r="H40" i="1"/>
  <c r="M39" i="1"/>
  <c r="L39" i="1"/>
  <c r="K39" i="1"/>
  <c r="H39" i="1"/>
  <c r="M38" i="1"/>
  <c r="L38" i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<sst xmlns="http://schemas.openxmlformats.org/spreadsheetml/2006/main" count="598" uniqueCount="118">
  <si>
    <t>Dettaglio Domande Pagabili Decreto 411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</si>
  <si>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</si>
  <si>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</si>
  <si>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</si>
  <si>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</si>
  <si>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</si>
  <si>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</si>
  <si>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</si>
  <si>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</si>
  <si>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</si>
  <si>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</si>
  <si>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</si>
  <si>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</si>
  <si>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</si>
  <si>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</si>
  <si>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</si>
  <si>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</si>
  <si>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</si>
  <si>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</si>
  <si>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</si>
  <si>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</si>
  <si>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</si>
  <si>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</si>
  <si>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</si>
  <si>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</si>
  <si>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</si>
  <si>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</si>
  <si>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a Superficie</t>
  </si>
  <si>
    <t>CAA Coldiretti srl</t>
  </si>
  <si>
    <t>NO</t>
  </si>
  <si>
    <t>Nuova Programmazione</t>
  </si>
  <si>
    <t>In Liquidazione</t>
  </si>
  <si>
    <t>Saldo</t>
  </si>
  <si>
    <t>Co-Finanziato</t>
  </si>
  <si>
    <t>Misure Strutturali</t>
  </si>
  <si>
    <t>IN PROPRIO</t>
  </si>
  <si>
    <t>SAL</t>
  </si>
  <si>
    <t>CAA CIA srl</t>
  </si>
  <si>
    <t>CAA Confagricoltura srl</t>
  </si>
  <si>
    <t>CAA-CAF AGRI S.R.L.</t>
  </si>
  <si>
    <t>Anticipo</t>
  </si>
  <si>
    <t>CAA UNICAA srl</t>
  </si>
  <si>
    <t>CAA LiberiAgricoltori srl già CAA AGCI srl</t>
  </si>
  <si>
    <t>MARCHE</t>
  </si>
  <si>
    <t>SERV. DEC. AGRICOLTURA E ALIM. -ASCOLI PICENO</t>
  </si>
  <si>
    <t>PICENO SCARL</t>
  </si>
  <si>
    <t>AGEA.ASR.2020.0974537</t>
  </si>
  <si>
    <t>SERV. DEC. AGRICOLTURA E ALIMENTAZIONE - PESARO</t>
  </si>
  <si>
    <t>COMUNE DI APECCHIO</t>
  </si>
  <si>
    <t>AGEA.ASR.2020.1243312</t>
  </si>
  <si>
    <t>SERV. DEC. AGRICOLTURA E ALIMENTAZIONE - ANCONA</t>
  </si>
  <si>
    <t>ISTITUTO MARCHIGIANO DI TUTELA VINI - I.M.T.</t>
  </si>
  <si>
    <t>AGEA.ASR.2020.1294733</t>
  </si>
  <si>
    <t>ALESSI ROBERTO</t>
  </si>
  <si>
    <t>AGEA.ASR.2020.1295838</t>
  </si>
  <si>
    <t>CAA UNICAA - ASCOLI PICENO - 004</t>
  </si>
  <si>
    <t>SOLATIO SOCIETA'SEMPLICE DI CAPRETTI MAURIZIO &amp; RITUCCI MICHELE</t>
  </si>
  <si>
    <t>AGEA.ASR.2020.1319517</t>
  </si>
  <si>
    <t>CAA LiberiAgricoltori - MACERATA - 002</t>
  </si>
  <si>
    <t>AUTORINO LORENZO</t>
  </si>
  <si>
    <t>CAA CIA - PESARO E URBINO - 002</t>
  </si>
  <si>
    <t>LIBANORE ENRICO</t>
  </si>
  <si>
    <t>AGEA.ASR.2020.1343938</t>
  </si>
  <si>
    <t>CAA Coldiretti - PESARO E URBINO - 010</t>
  </si>
  <si>
    <t>VENTURI ANTONIO</t>
  </si>
  <si>
    <t>AGEA.ASR.2020.1330549</t>
  </si>
  <si>
    <t>CAA CIA - ANCONA - 005</t>
  </si>
  <si>
    <t>TRINEI ALESSANDRO</t>
  </si>
  <si>
    <t>RINALDI GIUSEPPE</t>
  </si>
  <si>
    <t>CALIENDI ENRICO</t>
  </si>
  <si>
    <t>CAA CIA - ANCONA - 001</t>
  </si>
  <si>
    <t>BELLOMO LAURA</t>
  </si>
  <si>
    <t>SAN ROMUALDO COOPERATIVA AGRICOLA A RESPONSABILITA' LIMITATA</t>
  </si>
  <si>
    <t>SERV. DEC. AGRICOLTURA E ALIM. - MACERATA</t>
  </si>
  <si>
    <t>CAA LiberiAgricoltori - MACERATA - 005</t>
  </si>
  <si>
    <t>CARDINI VALENTINO</t>
  </si>
  <si>
    <t>CAA Confagricoltura - ANCONA - 001</t>
  </si>
  <si>
    <t>GAMBINI S.S. SOCIETA' AGRICOLA</t>
  </si>
  <si>
    <t>BENEDETTI CLAUDIO</t>
  </si>
  <si>
    <t>CAA CIA - PESARO E URBINO - 001</t>
  </si>
  <si>
    <t>ARCANGELI FABIOLA</t>
  </si>
  <si>
    <t>CAA Coldiretti - ANCONA - 006</t>
  </si>
  <si>
    <t>SOCIETA' AGRICOLA CROCE DEL MORO S.S.</t>
  </si>
  <si>
    <t>CAA CAF AGRI - ASCOLI PICENO - 222</t>
  </si>
  <si>
    <t>ALFONSI QUINTO</t>
  </si>
  <si>
    <t>CAA Coldiretti - PESARO E URBINO - 004</t>
  </si>
  <si>
    <t>RIMINUCCI MASSIMO</t>
  </si>
  <si>
    <t>CIACCI GIORGINA</t>
  </si>
  <si>
    <t>CAA CIA - ASCOLI PICENO - 002</t>
  </si>
  <si>
    <t>SCIBE' DORIANO</t>
  </si>
  <si>
    <t>CAA CIA - PESARO E URBINO - 005</t>
  </si>
  <si>
    <t>FIORELLI DIEGO</t>
  </si>
  <si>
    <t>GUERRO LOREDANA</t>
  </si>
  <si>
    <t>CAA Coldiretti - PESARO E URBINO - 001</t>
  </si>
  <si>
    <t>LEONI STEFANO</t>
  </si>
  <si>
    <t>SOCIETA' AGRICOLA TERRE VERDI DI ZINGARETTI E SOCI S.S.</t>
  </si>
  <si>
    <t>SOC. AGR. EREDI BERNARDINI ELIO S.S.</t>
  </si>
  <si>
    <t>AGEA.ASR.2020.1319377</t>
  </si>
  <si>
    <t>SOCIETA' AGRICOLA SPARAPANI DI SPARAPANI FRANCESCA &amp; C. SOCIETA' SEMPL</t>
  </si>
  <si>
    <t>CAA Coldiretti - MACERATA - 017</t>
  </si>
  <si>
    <t>CAPPELLETTI MICHELE</t>
  </si>
  <si>
    <t>AGEA.ASR.2020.1315563</t>
  </si>
  <si>
    <t>MELUCCI ALESSIA</t>
  </si>
  <si>
    <t>CAA Coldiretti - MACERATA - 008</t>
  </si>
  <si>
    <t>LEODE SRL</t>
  </si>
  <si>
    <t>GIORGETTI SILVIA</t>
  </si>
  <si>
    <t>CAA CIA - ANCONA - 002</t>
  </si>
  <si>
    <t>CALAMANTE GIORGIO</t>
  </si>
  <si>
    <t>SOCIETA' AGRICOLA L'ORCHIDEA S.R.L.</t>
  </si>
  <si>
    <t>CAA LiberiAgricoltori - MACERATA - 001</t>
  </si>
  <si>
    <t>CIOCCOLONI FRANCESCO</t>
  </si>
  <si>
    <t>POLENTA SAMUELA</t>
  </si>
  <si>
    <t>CAA Coldiretti - ASCOLI PICENO - 030</t>
  </si>
  <si>
    <t>ALEANDRI EMILIO</t>
  </si>
  <si>
    <t>SI BIO DI PREMICI SILVIA E ALEANDRI VINCENZO SOCIETA' SEMPLICE AGRICOL</t>
  </si>
  <si>
    <t>VITIVINICOLA COSTADORO SOCIETA' AGRICOLA S.R.L.</t>
  </si>
  <si>
    <t>AGEA.ASR.2020.1340939</t>
  </si>
  <si>
    <t>AGEA.ASR.2020.1315632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</si>
</sst>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D8208-F3BB-4374-AF15-563BA40BE5E7}">
  <dimension ref="A1:Y47"/>
  <sheetViews>
    <sheetView showGridLines="0" tabSelected="1" workbookViewId="0">
      <selection activeCell="F50" sqref="F50"/>
    </sheetView>
  </sheetViews>
  <sheetFormatPr defaultRowHeight="15" x14ac:dyDescent="0.25"/>
  <cols>
    <col min="1" max="1" width="15.5703125" bestFit="1" customWidth="1"/>
    <col min="2" max="2" width="16.28515625" bestFit="1" customWidth="1"/>
    <col min="3" max="3" width="18.42578125" bestFit="1" customWidth="1"/>
    <col min="4" max="4" width="36.5703125" bestFit="1" customWidth="1"/>
    <col min="5" max="5" width="32.42578125" bestFit="1" customWidth="1"/>
    <col min="6" max="6" width="33.85546875" bestFit="1" customWidth="1"/>
    <col min="7" max="7" width="8.42578125" bestFit="1" customWidth="1"/>
    <col min="8" max="8" width="12.7109375" bestFit="1" customWidth="1"/>
    <col min="9" max="9" width="21.140625" bestFit="1" customWidth="1"/>
    <col min="10" max="10" width="20.140625" bestFit="1" customWidth="1"/>
    <col min="11" max="12" width="17" bestFit="1" customWidth="1"/>
    <col min="13" max="13" width="17.7109375" bestFit="1" customWidth="1"/>
    <col min="14" max="14" width="36.5703125" bestFit="1" customWidth="1"/>
    <col min="15" max="15" width="18.85546875" bestFit="1" customWidth="1"/>
    <col min="16" max="16" width="23" bestFit="1" customWidth="1"/>
    <col min="17" max="17" width="16.28515625" bestFit="1" customWidth="1"/>
    <col min="18" max="18" width="17.85546875" bestFit="1" customWidth="1"/>
    <col min="19" max="19" width="20.28515625" bestFit="1" customWidth="1"/>
    <col min="20" max="20" width="4.85546875" bestFit="1" customWidth="1"/>
    <col min="21" max="21" width="18.42578125" bestFit="1" customWidth="1"/>
    <col min="22" max="22" width="24.5703125" bestFit="1" customWidth="1"/>
    <col min="23" max="24" width="27.140625" bestFit="1" customWidth="1"/>
    <col min="25" max="25" width="33.85546875" bestFit="1" customWidth="1"/>
  </cols>
  <sheetData>
    <row r="1" spans="1: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1:2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</row>
    <row r="3" spans="1:25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24</v>
      </c>
      <c r="Y3" s="4" t="s">
        <v>25</v>
      </c>
    </row>
    <row r="4" spans="1:25" ht="24.75" x14ac:dyDescent="0.25">
      <c r="A4" s="5" t="s">
        <v>26</v>
      </c>
      <c r="B4" s="5" t="s">
        <v>34</v>
      </c>
      <c r="C4" s="5" t="s">
        <v>43</v>
      </c>
      <c r="D4" s="5" t="s">
        <v>44</v>
      </c>
      <c r="E4" s="5" t="s">
        <v>35</v>
      </c>
      <c r="F4" s="5" t="s">
        <v>35</v>
      </c>
      <c r="G4" s="5">
        <v>2017</v>
      </c>
      <c r="H4" s="5" t="str">
        <f>_xlfn.CONCAT("04270095088")</f>
        <v>04270095088</v>
      </c>
      <c r="I4" s="5" t="s">
        <v>29</v>
      </c>
      <c r="J4" s="5" t="s">
        <v>30</v>
      </c>
      <c r="K4" s="5" t="str">
        <f>_xlfn.CONCAT("")</f>
        <v/>
      </c>
      <c r="L4" s="5" t="str">
        <f>_xlfn.CONCAT("19 19.4 6b")</f>
        <v>19 19.4 6b</v>
      </c>
      <c r="M4" s="5" t="str">
        <f>_xlfn.CONCAT("01502360447")</f>
        <v>01502360447</v>
      </c>
      <c r="N4" s="5" t="s">
        <v>45</v>
      </c>
      <c r="O4" s="5" t="s">
        <v>46</v>
      </c>
      <c r="P4" s="6">
        <v>44054</v>
      </c>
      <c r="Q4" s="5" t="s">
        <v>31</v>
      </c>
      <c r="R4" s="5" t="s">
        <v>40</v>
      </c>
      <c r="S4" s="5" t="s">
        <v>33</v>
      </c>
      <c r="T4" s="5"/>
      <c r="U4" s="7">
        <v>210104.88</v>
      </c>
      <c r="V4" s="7">
        <v>90597.22</v>
      </c>
      <c r="W4" s="7">
        <v>83663.759999999995</v>
      </c>
      <c r="X4" s="5">
        <v>0</v>
      </c>
      <c r="Y4" s="7">
        <v>35843.9</v>
      </c>
    </row>
    <row r="5" spans="1:25" ht="24.75" x14ac:dyDescent="0.25">
      <c r="A5" s="5" t="s">
        <v>26</v>
      </c>
      <c r="B5" s="5" t="s">
        <v>34</v>
      </c>
      <c r="C5" s="5" t="s">
        <v>43</v>
      </c>
      <c r="D5" s="5" t="s">
        <v>47</v>
      </c>
      <c r="E5" s="5" t="s">
        <v>35</v>
      </c>
      <c r="F5" s="5" t="s">
        <v>35</v>
      </c>
      <c r="G5" s="5">
        <v>2017</v>
      </c>
      <c r="H5" s="5" t="str">
        <f>_xlfn.CONCAT("04270129283")</f>
        <v>04270129283</v>
      </c>
      <c r="I5" s="5" t="s">
        <v>29</v>
      </c>
      <c r="J5" s="5" t="s">
        <v>30</v>
      </c>
      <c r="K5" s="5" t="str">
        <f>_xlfn.CONCAT("")</f>
        <v/>
      </c>
      <c r="L5" s="5" t="str">
        <f>_xlfn.CONCAT("7 7.6 6a")</f>
        <v>7 7.6 6a</v>
      </c>
      <c r="M5" s="5" t="str">
        <f>_xlfn.CONCAT("82000010411")</f>
        <v>82000010411</v>
      </c>
      <c r="N5" s="5" t="s">
        <v>48</v>
      </c>
      <c r="O5" s="5" t="s">
        <v>49</v>
      </c>
      <c r="P5" s="6">
        <v>44119</v>
      </c>
      <c r="Q5" s="5" t="s">
        <v>31</v>
      </c>
      <c r="R5" s="5" t="s">
        <v>40</v>
      </c>
      <c r="S5" s="5" t="s">
        <v>33</v>
      </c>
      <c r="T5" s="5"/>
      <c r="U5" s="7">
        <v>87539.69</v>
      </c>
      <c r="V5" s="7">
        <v>37747.11</v>
      </c>
      <c r="W5" s="7">
        <v>34858.300000000003</v>
      </c>
      <c r="X5" s="5">
        <v>0</v>
      </c>
      <c r="Y5" s="7">
        <v>14934.28</v>
      </c>
    </row>
    <row r="6" spans="1:25" ht="24.75" x14ac:dyDescent="0.25">
      <c r="A6" s="5" t="s">
        <v>26</v>
      </c>
      <c r="B6" s="5" t="s">
        <v>34</v>
      </c>
      <c r="C6" s="5" t="s">
        <v>43</v>
      </c>
      <c r="D6" s="5" t="s">
        <v>50</v>
      </c>
      <c r="E6" s="5" t="s">
        <v>35</v>
      </c>
      <c r="F6" s="5" t="s">
        <v>35</v>
      </c>
      <c r="G6" s="5">
        <v>2017</v>
      </c>
      <c r="H6" s="5" t="str">
        <f>_xlfn.CONCAT("04270139928")</f>
        <v>04270139928</v>
      </c>
      <c r="I6" s="5" t="s">
        <v>29</v>
      </c>
      <c r="J6" s="5" t="s">
        <v>30</v>
      </c>
      <c r="K6" s="5" t="str">
        <f>_xlfn.CONCAT("")</f>
        <v/>
      </c>
      <c r="L6" s="5" t="str">
        <f>_xlfn.CONCAT("3 3.2 3a")</f>
        <v>3 3.2 3a</v>
      </c>
      <c r="M6" s="5" t="str">
        <f>_xlfn.CONCAT("01584420424")</f>
        <v>01584420424</v>
      </c>
      <c r="N6" s="5" t="s">
        <v>51</v>
      </c>
      <c r="O6" s="5" t="s">
        <v>52</v>
      </c>
      <c r="P6" s="6">
        <v>44137</v>
      </c>
      <c r="Q6" s="5" t="s">
        <v>31</v>
      </c>
      <c r="R6" s="5" t="s">
        <v>36</v>
      </c>
      <c r="S6" s="5" t="s">
        <v>33</v>
      </c>
      <c r="T6" s="5"/>
      <c r="U6" s="7">
        <v>615063.71</v>
      </c>
      <c r="V6" s="7">
        <v>265215.46999999997</v>
      </c>
      <c r="W6" s="7">
        <v>244918.37</v>
      </c>
      <c r="X6" s="5">
        <v>0</v>
      </c>
      <c r="Y6" s="7">
        <v>104929.87</v>
      </c>
    </row>
    <row r="7" spans="1:25" ht="24.75" x14ac:dyDescent="0.25">
      <c r="A7" s="5" t="s">
        <v>26</v>
      </c>
      <c r="B7" s="5" t="s">
        <v>34</v>
      </c>
      <c r="C7" s="5" t="s">
        <v>43</v>
      </c>
      <c r="D7" s="5" t="s">
        <v>47</v>
      </c>
      <c r="E7" s="5" t="s">
        <v>35</v>
      </c>
      <c r="F7" s="5" t="s">
        <v>35</v>
      </c>
      <c r="G7" s="5">
        <v>2017</v>
      </c>
      <c r="H7" s="5" t="str">
        <f>_xlfn.CONCAT("94270174611")</f>
        <v>94270174611</v>
      </c>
      <c r="I7" s="5" t="s">
        <v>29</v>
      </c>
      <c r="J7" s="5" t="s">
        <v>30</v>
      </c>
      <c r="K7" s="5" t="str">
        <f>_xlfn.CONCAT("")</f>
        <v/>
      </c>
      <c r="L7" s="5" t="str">
        <f>_xlfn.CONCAT("4 4.2 3a")</f>
        <v>4 4.2 3a</v>
      </c>
      <c r="M7" s="5" t="str">
        <f>_xlfn.CONCAT("LSSRRT62C26G479E")</f>
        <v>LSSRRT62C26G479E</v>
      </c>
      <c r="N7" s="5" t="s">
        <v>53</v>
      </c>
      <c r="O7" s="5" t="s">
        <v>54</v>
      </c>
      <c r="P7" s="6">
        <v>44139</v>
      </c>
      <c r="Q7" s="5" t="s">
        <v>31</v>
      </c>
      <c r="R7" s="5" t="s">
        <v>32</v>
      </c>
      <c r="S7" s="5" t="s">
        <v>33</v>
      </c>
      <c r="T7" s="5"/>
      <c r="U7" s="7">
        <v>12819.38</v>
      </c>
      <c r="V7" s="7">
        <v>5527.72</v>
      </c>
      <c r="W7" s="7">
        <v>5104.68</v>
      </c>
      <c r="X7" s="5">
        <v>0</v>
      </c>
      <c r="Y7" s="7">
        <v>2186.98</v>
      </c>
    </row>
    <row r="8" spans="1:25" ht="24.75" x14ac:dyDescent="0.25">
      <c r="A8" s="5" t="s">
        <v>26</v>
      </c>
      <c r="B8" s="5" t="s">
        <v>34</v>
      </c>
      <c r="C8" s="5" t="s">
        <v>43</v>
      </c>
      <c r="D8" s="5" t="s">
        <v>50</v>
      </c>
      <c r="E8" s="5" t="s">
        <v>41</v>
      </c>
      <c r="F8" s="5" t="s">
        <v>55</v>
      </c>
      <c r="G8" s="5">
        <v>2017</v>
      </c>
      <c r="H8" s="5" t="str">
        <f>_xlfn.CONCAT("04270130034")</f>
        <v>04270130034</v>
      </c>
      <c r="I8" s="5" t="s">
        <v>29</v>
      </c>
      <c r="J8" s="5" t="s">
        <v>30</v>
      </c>
      <c r="K8" s="5" t="str">
        <f>_xlfn.CONCAT("")</f>
        <v/>
      </c>
      <c r="L8" s="5" t="str">
        <f>_xlfn.CONCAT("4 4.1 2a")</f>
        <v>4 4.1 2a</v>
      </c>
      <c r="M8" s="5" t="str">
        <f>_xlfn.CONCAT("01655530440")</f>
        <v>01655530440</v>
      </c>
      <c r="N8" s="5" t="s">
        <v>56</v>
      </c>
      <c r="O8" s="5" t="s">
        <v>57</v>
      </c>
      <c r="P8" s="6">
        <v>44139</v>
      </c>
      <c r="Q8" s="5" t="s">
        <v>31</v>
      </c>
      <c r="R8" s="5" t="s">
        <v>40</v>
      </c>
      <c r="S8" s="5" t="s">
        <v>33</v>
      </c>
      <c r="T8" s="5"/>
      <c r="U8" s="7">
        <v>16565</v>
      </c>
      <c r="V8" s="7">
        <v>7142.83</v>
      </c>
      <c r="W8" s="7">
        <v>6596.18</v>
      </c>
      <c r="X8" s="5">
        <v>0</v>
      </c>
      <c r="Y8" s="7">
        <v>2825.99</v>
      </c>
    </row>
    <row r="9" spans="1:25" ht="24.75" x14ac:dyDescent="0.25">
      <c r="A9" s="5" t="s">
        <v>26</v>
      </c>
      <c r="B9" s="5" t="s">
        <v>34</v>
      </c>
      <c r="C9" s="5" t="s">
        <v>43</v>
      </c>
      <c r="D9" s="5" t="s">
        <v>47</v>
      </c>
      <c r="E9" s="5" t="s">
        <v>42</v>
      </c>
      <c r="F9" s="5" t="s">
        <v>58</v>
      </c>
      <c r="G9" s="5">
        <v>2017</v>
      </c>
      <c r="H9" s="5" t="str">
        <f>_xlfn.CONCAT("04270130042")</f>
        <v>04270130042</v>
      </c>
      <c r="I9" s="5" t="s">
        <v>29</v>
      </c>
      <c r="J9" s="5" t="s">
        <v>30</v>
      </c>
      <c r="K9" s="5" t="str">
        <f>_xlfn.CONCAT("")</f>
        <v/>
      </c>
      <c r="L9" s="5" t="str">
        <f>_xlfn.CONCAT("4 4.1 2a")</f>
        <v>4 4.1 2a</v>
      </c>
      <c r="M9" s="5" t="str">
        <f>_xlfn.CONCAT("TRNLNZ76L01B474E")</f>
        <v>TRNLNZ76L01B474E</v>
      </c>
      <c r="N9" s="5" t="s">
        <v>59</v>
      </c>
      <c r="O9" s="5" t="s">
        <v>57</v>
      </c>
      <c r="P9" s="6">
        <v>44139</v>
      </c>
      <c r="Q9" s="5" t="s">
        <v>31</v>
      </c>
      <c r="R9" s="5" t="s">
        <v>36</v>
      </c>
      <c r="S9" s="5" t="s">
        <v>33</v>
      </c>
      <c r="T9" s="5"/>
      <c r="U9" s="7">
        <v>9912.4599999999991</v>
      </c>
      <c r="V9" s="7">
        <v>4274.25</v>
      </c>
      <c r="W9" s="7">
        <v>3947.14</v>
      </c>
      <c r="X9" s="5">
        <v>0</v>
      </c>
      <c r="Y9" s="7">
        <v>1691.07</v>
      </c>
    </row>
    <row r="10" spans="1:25" ht="24.75" x14ac:dyDescent="0.25">
      <c r="A10" s="5" t="s">
        <v>26</v>
      </c>
      <c r="B10" s="5" t="s">
        <v>34</v>
      </c>
      <c r="C10" s="5" t="s">
        <v>43</v>
      </c>
      <c r="D10" s="5" t="s">
        <v>47</v>
      </c>
      <c r="E10" s="5" t="s">
        <v>37</v>
      </c>
      <c r="F10" s="5" t="s">
        <v>60</v>
      </c>
      <c r="G10" s="5">
        <v>2017</v>
      </c>
      <c r="H10" s="5" t="str">
        <f>_xlfn.CONCAT("04270133616")</f>
        <v>04270133616</v>
      </c>
      <c r="I10" s="5" t="s">
        <v>29</v>
      </c>
      <c r="J10" s="5" t="s">
        <v>30</v>
      </c>
      <c r="K10" s="5" t="str">
        <f>_xlfn.CONCAT("")</f>
        <v/>
      </c>
      <c r="L10" s="5" t="str">
        <f>_xlfn.CONCAT("6 6.4 2a")</f>
        <v>6 6.4 2a</v>
      </c>
      <c r="M10" s="5" t="str">
        <f>_xlfn.CONCAT("LBNNRC68B11L219G")</f>
        <v>LBNNRC68B11L219G</v>
      </c>
      <c r="N10" s="5" t="s">
        <v>61</v>
      </c>
      <c r="O10" s="5" t="s">
        <v>62</v>
      </c>
      <c r="P10" s="6">
        <v>44139</v>
      </c>
      <c r="Q10" s="5" t="s">
        <v>31</v>
      </c>
      <c r="R10" s="5" t="s">
        <v>32</v>
      </c>
      <c r="S10" s="5" t="s">
        <v>33</v>
      </c>
      <c r="T10" s="5"/>
      <c r="U10" s="7">
        <v>2343.9</v>
      </c>
      <c r="V10" s="7">
        <v>1010.69</v>
      </c>
      <c r="W10" s="5">
        <v>933.34</v>
      </c>
      <c r="X10" s="5">
        <v>0</v>
      </c>
      <c r="Y10" s="5">
        <v>399.87</v>
      </c>
    </row>
    <row r="11" spans="1:25" ht="24.75" x14ac:dyDescent="0.25">
      <c r="A11" s="5" t="s">
        <v>26</v>
      </c>
      <c r="B11" s="5" t="s">
        <v>27</v>
      </c>
      <c r="C11" s="5" t="s">
        <v>43</v>
      </c>
      <c r="D11" s="5" t="s">
        <v>47</v>
      </c>
      <c r="E11" s="5" t="s">
        <v>28</v>
      </c>
      <c r="F11" s="5" t="s">
        <v>63</v>
      </c>
      <c r="G11" s="5">
        <v>2018</v>
      </c>
      <c r="H11" s="5" t="str">
        <f>_xlfn.CONCAT("84241676620")</f>
        <v>84241676620</v>
      </c>
      <c r="I11" s="5" t="s">
        <v>29</v>
      </c>
      <c r="J11" s="5" t="s">
        <v>30</v>
      </c>
      <c r="K11" s="5" t="str">
        <f>_xlfn.CONCAT("")</f>
        <v/>
      </c>
      <c r="L11" s="5" t="str">
        <f>_xlfn.CONCAT("11 11.2 4b")</f>
        <v>11 11.2 4b</v>
      </c>
      <c r="M11" s="5" t="str">
        <f>_xlfn.CONCAT("VNTNTN74H08F135Z")</f>
        <v>VNTNTN74H08F135Z</v>
      </c>
      <c r="N11" s="5" t="s">
        <v>64</v>
      </c>
      <c r="O11" s="5" t="s">
        <v>65</v>
      </c>
      <c r="P11" s="6">
        <v>44139</v>
      </c>
      <c r="Q11" s="5" t="s">
        <v>31</v>
      </c>
      <c r="R11" s="5" t="s">
        <v>32</v>
      </c>
      <c r="S11" s="5" t="s">
        <v>33</v>
      </c>
      <c r="T11" s="5"/>
      <c r="U11" s="7">
        <v>6598.27</v>
      </c>
      <c r="V11" s="7">
        <v>2845.17</v>
      </c>
      <c r="W11" s="7">
        <v>2627.43</v>
      </c>
      <c r="X11" s="5">
        <v>0</v>
      </c>
      <c r="Y11" s="7">
        <v>1125.67</v>
      </c>
    </row>
    <row r="12" spans="1:25" ht="24.75" x14ac:dyDescent="0.25">
      <c r="A12" s="5" t="s">
        <v>26</v>
      </c>
      <c r="B12" s="5" t="s">
        <v>27</v>
      </c>
      <c r="C12" s="5" t="s">
        <v>43</v>
      </c>
      <c r="D12" s="5" t="s">
        <v>50</v>
      </c>
      <c r="E12" s="5" t="s">
        <v>37</v>
      </c>
      <c r="F12" s="5" t="s">
        <v>66</v>
      </c>
      <c r="G12" s="5">
        <v>2017</v>
      </c>
      <c r="H12" s="5" t="str">
        <f>_xlfn.CONCAT("74240090261")</f>
        <v>74240090261</v>
      </c>
      <c r="I12" s="5" t="s">
        <v>29</v>
      </c>
      <c r="J12" s="5" t="s">
        <v>30</v>
      </c>
      <c r="K12" s="5" t="str">
        <f>_xlfn.CONCAT("")</f>
        <v/>
      </c>
      <c r="L12" s="5" t="str">
        <f>_xlfn.CONCAT("11 11.1 4b")</f>
        <v>11 11.1 4b</v>
      </c>
      <c r="M12" s="5" t="str">
        <f>_xlfn.CONCAT("TRNLSN95A16D451R")</f>
        <v>TRNLSN95A16D451R</v>
      </c>
      <c r="N12" s="5" t="s">
        <v>67</v>
      </c>
      <c r="O12" s="5" t="s">
        <v>65</v>
      </c>
      <c r="P12" s="6">
        <v>44139</v>
      </c>
      <c r="Q12" s="5" t="s">
        <v>31</v>
      </c>
      <c r="R12" s="5" t="s">
        <v>32</v>
      </c>
      <c r="S12" s="5" t="s">
        <v>33</v>
      </c>
      <c r="T12" s="5"/>
      <c r="U12" s="5">
        <v>743.85</v>
      </c>
      <c r="V12" s="5">
        <v>320.75</v>
      </c>
      <c r="W12" s="5">
        <v>296.2</v>
      </c>
      <c r="X12" s="5">
        <v>0</v>
      </c>
      <c r="Y12" s="5">
        <v>126.9</v>
      </c>
    </row>
    <row r="13" spans="1:25" ht="24.75" x14ac:dyDescent="0.25">
      <c r="A13" s="5" t="s">
        <v>26</v>
      </c>
      <c r="B13" s="5" t="s">
        <v>27</v>
      </c>
      <c r="C13" s="5" t="s">
        <v>43</v>
      </c>
      <c r="D13" s="5" t="s">
        <v>50</v>
      </c>
      <c r="E13" s="5" t="s">
        <v>37</v>
      </c>
      <c r="F13" s="5" t="s">
        <v>66</v>
      </c>
      <c r="G13" s="5">
        <v>2017</v>
      </c>
      <c r="H13" s="5" t="str">
        <f>_xlfn.CONCAT("74240093869")</f>
        <v>74240093869</v>
      </c>
      <c r="I13" s="5" t="s">
        <v>29</v>
      </c>
      <c r="J13" s="5" t="s">
        <v>30</v>
      </c>
      <c r="K13" s="5" t="str">
        <f>_xlfn.CONCAT("")</f>
        <v/>
      </c>
      <c r="L13" s="5" t="str">
        <f>_xlfn.CONCAT("11 11.2 4b")</f>
        <v>11 11.2 4b</v>
      </c>
      <c r="M13" s="5" t="str">
        <f>_xlfn.CONCAT("RNLGPP65E29F051I")</f>
        <v>RNLGPP65E29F051I</v>
      </c>
      <c r="N13" s="5" t="s">
        <v>68</v>
      </c>
      <c r="O13" s="5" t="s">
        <v>65</v>
      </c>
      <c r="P13" s="6">
        <v>44139</v>
      </c>
      <c r="Q13" s="5" t="s">
        <v>31</v>
      </c>
      <c r="R13" s="5" t="s">
        <v>32</v>
      </c>
      <c r="S13" s="5" t="s">
        <v>33</v>
      </c>
      <c r="T13" s="5"/>
      <c r="U13" s="7">
        <v>1336.96</v>
      </c>
      <c r="V13" s="5">
        <v>576.5</v>
      </c>
      <c r="W13" s="5">
        <v>532.38</v>
      </c>
      <c r="X13" s="5">
        <v>0</v>
      </c>
      <c r="Y13" s="5">
        <v>228.08</v>
      </c>
    </row>
    <row r="14" spans="1:25" ht="24.75" x14ac:dyDescent="0.25">
      <c r="A14" s="5" t="s">
        <v>26</v>
      </c>
      <c r="B14" s="5" t="s">
        <v>27</v>
      </c>
      <c r="C14" s="5" t="s">
        <v>43</v>
      </c>
      <c r="D14" s="5" t="s">
        <v>47</v>
      </c>
      <c r="E14" s="5" t="s">
        <v>35</v>
      </c>
      <c r="F14" s="5" t="s">
        <v>35</v>
      </c>
      <c r="G14" s="5">
        <v>2018</v>
      </c>
      <c r="H14" s="5" t="str">
        <f>_xlfn.CONCAT("84240956130")</f>
        <v>84240956130</v>
      </c>
      <c r="I14" s="5" t="s">
        <v>29</v>
      </c>
      <c r="J14" s="5" t="s">
        <v>30</v>
      </c>
      <c r="K14" s="5" t="str">
        <f>_xlfn.CONCAT("")</f>
        <v/>
      </c>
      <c r="L14" s="5" t="str">
        <f>_xlfn.CONCAT("11 11.2 4b")</f>
        <v>11 11.2 4b</v>
      </c>
      <c r="M14" s="5" t="str">
        <f>_xlfn.CONCAT("CLNNRC83M16I459C")</f>
        <v>CLNNRC83M16I459C</v>
      </c>
      <c r="N14" s="5" t="s">
        <v>69</v>
      </c>
      <c r="O14" s="5" t="s">
        <v>65</v>
      </c>
      <c r="P14" s="6">
        <v>44139</v>
      </c>
      <c r="Q14" s="5" t="s">
        <v>31</v>
      </c>
      <c r="R14" s="5" t="s">
        <v>32</v>
      </c>
      <c r="S14" s="5" t="s">
        <v>33</v>
      </c>
      <c r="T14" s="5"/>
      <c r="U14" s="7">
        <v>3725.3</v>
      </c>
      <c r="V14" s="7">
        <v>1606.35</v>
      </c>
      <c r="W14" s="7">
        <v>1483.41</v>
      </c>
      <c r="X14" s="5">
        <v>0</v>
      </c>
      <c r="Y14" s="5">
        <v>635.54</v>
      </c>
    </row>
    <row r="15" spans="1:25" ht="24.75" x14ac:dyDescent="0.25">
      <c r="A15" s="5" t="s">
        <v>26</v>
      </c>
      <c r="B15" s="5" t="s">
        <v>27</v>
      </c>
      <c r="C15" s="5" t="s">
        <v>43</v>
      </c>
      <c r="D15" s="5" t="s">
        <v>47</v>
      </c>
      <c r="E15" s="5" t="s">
        <v>35</v>
      </c>
      <c r="F15" s="5" t="s">
        <v>35</v>
      </c>
      <c r="G15" s="5">
        <v>2017</v>
      </c>
      <c r="H15" s="5" t="str">
        <f>_xlfn.CONCAT("74240532031")</f>
        <v>74240532031</v>
      </c>
      <c r="I15" s="5" t="s">
        <v>29</v>
      </c>
      <c r="J15" s="5" t="s">
        <v>30</v>
      </c>
      <c r="K15" s="5" t="str">
        <f>_xlfn.CONCAT("")</f>
        <v/>
      </c>
      <c r="L15" s="5" t="str">
        <f>_xlfn.CONCAT("11 11.2 4b")</f>
        <v>11 11.2 4b</v>
      </c>
      <c r="M15" s="5" t="str">
        <f>_xlfn.CONCAT("CLNNRC83M16I459C")</f>
        <v>CLNNRC83M16I459C</v>
      </c>
      <c r="N15" s="5" t="s">
        <v>69</v>
      </c>
      <c r="O15" s="5" t="s">
        <v>65</v>
      </c>
      <c r="P15" s="6">
        <v>44139</v>
      </c>
      <c r="Q15" s="5" t="s">
        <v>31</v>
      </c>
      <c r="R15" s="5" t="s">
        <v>32</v>
      </c>
      <c r="S15" s="5" t="s">
        <v>33</v>
      </c>
      <c r="T15" s="5"/>
      <c r="U15" s="7">
        <v>2494.9499999999998</v>
      </c>
      <c r="V15" s="7">
        <v>1075.82</v>
      </c>
      <c r="W15" s="5">
        <v>993.49</v>
      </c>
      <c r="X15" s="5">
        <v>0</v>
      </c>
      <c r="Y15" s="5">
        <v>425.64</v>
      </c>
    </row>
    <row r="16" spans="1:25" ht="24.75" x14ac:dyDescent="0.25">
      <c r="A16" s="5" t="s">
        <v>26</v>
      </c>
      <c r="B16" s="5" t="s">
        <v>27</v>
      </c>
      <c r="C16" s="5" t="s">
        <v>43</v>
      </c>
      <c r="D16" s="5" t="s">
        <v>50</v>
      </c>
      <c r="E16" s="5" t="s">
        <v>37</v>
      </c>
      <c r="F16" s="5" t="s">
        <v>70</v>
      </c>
      <c r="G16" s="5">
        <v>2017</v>
      </c>
      <c r="H16" s="5" t="str">
        <f>_xlfn.CONCAT("74240394499")</f>
        <v>74240394499</v>
      </c>
      <c r="I16" s="5" t="s">
        <v>29</v>
      </c>
      <c r="J16" s="5" t="s">
        <v>30</v>
      </c>
      <c r="K16" s="5" t="str">
        <f>_xlfn.CONCAT("")</f>
        <v/>
      </c>
      <c r="L16" s="5" t="str">
        <f>_xlfn.CONCAT("11 11.2 4b")</f>
        <v>11 11.2 4b</v>
      </c>
      <c r="M16" s="5" t="str">
        <f>_xlfn.CONCAT("BLLLRA60H41A271E")</f>
        <v>BLLLRA60H41A271E</v>
      </c>
      <c r="N16" s="5" t="s">
        <v>71</v>
      </c>
      <c r="O16" s="5" t="s">
        <v>65</v>
      </c>
      <c r="P16" s="6">
        <v>44139</v>
      </c>
      <c r="Q16" s="5" t="s">
        <v>31</v>
      </c>
      <c r="R16" s="5" t="s">
        <v>32</v>
      </c>
      <c r="S16" s="5" t="s">
        <v>33</v>
      </c>
      <c r="T16" s="5"/>
      <c r="U16" s="5">
        <v>171.42</v>
      </c>
      <c r="V16" s="5">
        <v>73.92</v>
      </c>
      <c r="W16" s="5">
        <v>68.260000000000005</v>
      </c>
      <c r="X16" s="5">
        <v>0</v>
      </c>
      <c r="Y16" s="5">
        <v>29.24</v>
      </c>
    </row>
    <row r="17" spans="1:25" ht="24.75" x14ac:dyDescent="0.25">
      <c r="A17" s="5" t="s">
        <v>26</v>
      </c>
      <c r="B17" s="5" t="s">
        <v>27</v>
      </c>
      <c r="C17" s="5" t="s">
        <v>43</v>
      </c>
      <c r="D17" s="5" t="s">
        <v>50</v>
      </c>
      <c r="E17" s="5" t="s">
        <v>37</v>
      </c>
      <c r="F17" s="5" t="s">
        <v>66</v>
      </c>
      <c r="G17" s="5">
        <v>2018</v>
      </c>
      <c r="H17" s="5" t="str">
        <f>_xlfn.CONCAT("84241057078")</f>
        <v>84241057078</v>
      </c>
      <c r="I17" s="5" t="s">
        <v>29</v>
      </c>
      <c r="J17" s="5" t="s">
        <v>30</v>
      </c>
      <c r="K17" s="5" t="str">
        <f>_xlfn.CONCAT("")</f>
        <v/>
      </c>
      <c r="L17" s="5" t="str">
        <f>_xlfn.CONCAT("11 11.2 4b")</f>
        <v>11 11.2 4b</v>
      </c>
      <c r="M17" s="5" t="str">
        <f>_xlfn.CONCAT("01081420422")</f>
        <v>01081420422</v>
      </c>
      <c r="N17" s="5" t="s">
        <v>72</v>
      </c>
      <c r="O17" s="5" t="s">
        <v>65</v>
      </c>
      <c r="P17" s="6">
        <v>44139</v>
      </c>
      <c r="Q17" s="5" t="s">
        <v>31</v>
      </c>
      <c r="R17" s="5" t="s">
        <v>32</v>
      </c>
      <c r="S17" s="5" t="s">
        <v>33</v>
      </c>
      <c r="T17" s="5"/>
      <c r="U17" s="7">
        <v>12510.98</v>
      </c>
      <c r="V17" s="7">
        <v>5394.73</v>
      </c>
      <c r="W17" s="7">
        <v>4981.87</v>
      </c>
      <c r="X17" s="5">
        <v>0</v>
      </c>
      <c r="Y17" s="7">
        <v>2134.38</v>
      </c>
    </row>
    <row r="18" spans="1:25" ht="24.75" x14ac:dyDescent="0.25">
      <c r="A18" s="5" t="s">
        <v>26</v>
      </c>
      <c r="B18" s="5" t="s">
        <v>27</v>
      </c>
      <c r="C18" s="5" t="s">
        <v>43</v>
      </c>
      <c r="D18" s="5" t="s">
        <v>50</v>
      </c>
      <c r="E18" s="5" t="s">
        <v>37</v>
      </c>
      <c r="F18" s="5" t="s">
        <v>70</v>
      </c>
      <c r="G18" s="5">
        <v>2018</v>
      </c>
      <c r="H18" s="5" t="str">
        <f>_xlfn.CONCAT("84240695415")</f>
        <v>84240695415</v>
      </c>
      <c r="I18" s="5" t="s">
        <v>29</v>
      </c>
      <c r="J18" s="5" t="s">
        <v>30</v>
      </c>
      <c r="K18" s="5" t="str">
        <f>_xlfn.CONCAT("")</f>
        <v/>
      </c>
      <c r="L18" s="5" t="str">
        <f>_xlfn.CONCAT("11 11.2 4b")</f>
        <v>11 11.2 4b</v>
      </c>
      <c r="M18" s="5" t="str">
        <f>_xlfn.CONCAT("BLLLRA60H41A271E")</f>
        <v>BLLLRA60H41A271E</v>
      </c>
      <c r="N18" s="5" t="s">
        <v>71</v>
      </c>
      <c r="O18" s="5" t="s">
        <v>65</v>
      </c>
      <c r="P18" s="6">
        <v>44139</v>
      </c>
      <c r="Q18" s="5" t="s">
        <v>31</v>
      </c>
      <c r="R18" s="5" t="s">
        <v>32</v>
      </c>
      <c r="S18" s="5" t="s">
        <v>33</v>
      </c>
      <c r="T18" s="5"/>
      <c r="U18" s="5">
        <v>188.73</v>
      </c>
      <c r="V18" s="5">
        <v>81.38</v>
      </c>
      <c r="W18" s="5">
        <v>75.150000000000006</v>
      </c>
      <c r="X18" s="5">
        <v>0</v>
      </c>
      <c r="Y18" s="5">
        <v>32.200000000000003</v>
      </c>
    </row>
    <row r="19" spans="1:25" x14ac:dyDescent="0.25">
      <c r="A19" s="5" t="s">
        <v>26</v>
      </c>
      <c r="B19" s="5" t="s">
        <v>27</v>
      </c>
      <c r="C19" s="5" t="s">
        <v>43</v>
      </c>
      <c r="D19" s="5" t="s">
        <v>73</v>
      </c>
      <c r="E19" s="5" t="s">
        <v>42</v>
      </c>
      <c r="F19" s="5" t="s">
        <v>74</v>
      </c>
      <c r="G19" s="5">
        <v>2019</v>
      </c>
      <c r="H19" s="5" t="str">
        <f>_xlfn.CONCAT("94240895410")</f>
        <v>94240895410</v>
      </c>
      <c r="I19" s="5" t="s">
        <v>29</v>
      </c>
      <c r="J19" s="5" t="s">
        <v>30</v>
      </c>
      <c r="K19" s="5" t="str">
        <f>_xlfn.CONCAT("")</f>
        <v/>
      </c>
      <c r="L19" s="5" t="str">
        <f>_xlfn.CONCAT("11 11.2 4b")</f>
        <v>11 11.2 4b</v>
      </c>
      <c r="M19" s="5" t="str">
        <f>_xlfn.CONCAT("CRDVNT76M18L191O")</f>
        <v>CRDVNT76M18L191O</v>
      </c>
      <c r="N19" s="5" t="s">
        <v>75</v>
      </c>
      <c r="O19" s="5" t="s">
        <v>65</v>
      </c>
      <c r="P19" s="6">
        <v>44139</v>
      </c>
      <c r="Q19" s="5" t="s">
        <v>31</v>
      </c>
      <c r="R19" s="5" t="s">
        <v>32</v>
      </c>
      <c r="S19" s="5" t="s">
        <v>33</v>
      </c>
      <c r="T19" s="5"/>
      <c r="U19" s="7">
        <v>1140.1099999999999</v>
      </c>
      <c r="V19" s="5">
        <v>491.62</v>
      </c>
      <c r="W19" s="5">
        <v>453.99</v>
      </c>
      <c r="X19" s="5">
        <v>0</v>
      </c>
      <c r="Y19" s="5">
        <v>194.5</v>
      </c>
    </row>
    <row r="20" spans="1:25" ht="24.75" x14ac:dyDescent="0.25">
      <c r="A20" s="5" t="s">
        <v>26</v>
      </c>
      <c r="B20" s="5" t="s">
        <v>27</v>
      </c>
      <c r="C20" s="5" t="s">
        <v>43</v>
      </c>
      <c r="D20" s="5" t="s">
        <v>50</v>
      </c>
      <c r="E20" s="5" t="s">
        <v>38</v>
      </c>
      <c r="F20" s="5" t="s">
        <v>76</v>
      </c>
      <c r="G20" s="5">
        <v>2016</v>
      </c>
      <c r="H20" s="5" t="str">
        <f>_xlfn.CONCAT("64240857892")</f>
        <v>64240857892</v>
      </c>
      <c r="I20" s="5" t="s">
        <v>29</v>
      </c>
      <c r="J20" s="5" t="s">
        <v>30</v>
      </c>
      <c r="K20" s="5" t="str">
        <f>_xlfn.CONCAT("")</f>
        <v/>
      </c>
      <c r="L20" s="5" t="str">
        <f>_xlfn.CONCAT("11 11.2 4b")</f>
        <v>11 11.2 4b</v>
      </c>
      <c r="M20" s="5" t="str">
        <f>_xlfn.CONCAT("02305360428")</f>
        <v>02305360428</v>
      </c>
      <c r="N20" s="5" t="s">
        <v>77</v>
      </c>
      <c r="O20" s="5" t="s">
        <v>65</v>
      </c>
      <c r="P20" s="6">
        <v>44139</v>
      </c>
      <c r="Q20" s="5" t="s">
        <v>31</v>
      </c>
      <c r="R20" s="5" t="s">
        <v>32</v>
      </c>
      <c r="S20" s="5" t="s">
        <v>33</v>
      </c>
      <c r="T20" s="5"/>
      <c r="U20" s="5">
        <v>841.54</v>
      </c>
      <c r="V20" s="5">
        <v>362.87</v>
      </c>
      <c r="W20" s="5">
        <v>335.1</v>
      </c>
      <c r="X20" s="5">
        <v>0</v>
      </c>
      <c r="Y20" s="5">
        <v>143.57</v>
      </c>
    </row>
    <row r="21" spans="1:25" ht="24.75" x14ac:dyDescent="0.25">
      <c r="A21" s="5" t="s">
        <v>26</v>
      </c>
      <c r="B21" s="5" t="s">
        <v>27</v>
      </c>
      <c r="C21" s="5" t="s">
        <v>43</v>
      </c>
      <c r="D21" s="5" t="s">
        <v>47</v>
      </c>
      <c r="E21" s="5" t="s">
        <v>28</v>
      </c>
      <c r="F21" s="5" t="s">
        <v>63</v>
      </c>
      <c r="G21" s="5">
        <v>2018</v>
      </c>
      <c r="H21" s="5" t="str">
        <f>_xlfn.CONCAT("84241680259")</f>
        <v>84241680259</v>
      </c>
      <c r="I21" s="5" t="s">
        <v>29</v>
      </c>
      <c r="J21" s="5" t="s">
        <v>30</v>
      </c>
      <c r="K21" s="5" t="str">
        <f>_xlfn.CONCAT("")</f>
        <v/>
      </c>
      <c r="L21" s="5" t="str">
        <f>_xlfn.CONCAT("11 11.2 4b")</f>
        <v>11 11.2 4b</v>
      </c>
      <c r="M21" s="5" t="str">
        <f>_xlfn.CONCAT("BNDCLD68E05I287I")</f>
        <v>BNDCLD68E05I287I</v>
      </c>
      <c r="N21" s="5" t="s">
        <v>78</v>
      </c>
      <c r="O21" s="5" t="s">
        <v>65</v>
      </c>
      <c r="P21" s="6">
        <v>44139</v>
      </c>
      <c r="Q21" s="5" t="s">
        <v>31</v>
      </c>
      <c r="R21" s="5" t="s">
        <v>32</v>
      </c>
      <c r="S21" s="5" t="s">
        <v>33</v>
      </c>
      <c r="T21" s="5"/>
      <c r="U21" s="7">
        <v>15292.5</v>
      </c>
      <c r="V21" s="7">
        <v>6594.13</v>
      </c>
      <c r="W21" s="7">
        <v>6089.47</v>
      </c>
      <c r="X21" s="5">
        <v>0</v>
      </c>
      <c r="Y21" s="7">
        <v>2608.9</v>
      </c>
    </row>
    <row r="22" spans="1:25" ht="24.75" x14ac:dyDescent="0.25">
      <c r="A22" s="5" t="s">
        <v>26</v>
      </c>
      <c r="B22" s="5" t="s">
        <v>27</v>
      </c>
      <c r="C22" s="5" t="s">
        <v>43</v>
      </c>
      <c r="D22" s="5" t="s">
        <v>47</v>
      </c>
      <c r="E22" s="5" t="s">
        <v>37</v>
      </c>
      <c r="F22" s="5" t="s">
        <v>79</v>
      </c>
      <c r="G22" s="5">
        <v>2019</v>
      </c>
      <c r="H22" s="5" t="str">
        <f>_xlfn.CONCAT("94240438872")</f>
        <v>94240438872</v>
      </c>
      <c r="I22" s="5" t="s">
        <v>29</v>
      </c>
      <c r="J22" s="5" t="s">
        <v>30</v>
      </c>
      <c r="K22" s="5" t="str">
        <f>_xlfn.CONCAT("")</f>
        <v/>
      </c>
      <c r="L22" s="5" t="str">
        <f>_xlfn.CONCAT("11 11.2 4b")</f>
        <v>11 11.2 4b</v>
      </c>
      <c r="M22" s="5" t="str">
        <f>_xlfn.CONCAT("RCNFBL60T41L081V")</f>
        <v>RCNFBL60T41L081V</v>
      </c>
      <c r="N22" s="5" t="s">
        <v>80</v>
      </c>
      <c r="O22" s="5" t="s">
        <v>65</v>
      </c>
      <c r="P22" s="6">
        <v>44139</v>
      </c>
      <c r="Q22" s="5" t="s">
        <v>31</v>
      </c>
      <c r="R22" s="5" t="s">
        <v>32</v>
      </c>
      <c r="S22" s="5" t="s">
        <v>33</v>
      </c>
      <c r="T22" s="5"/>
      <c r="U22" s="5">
        <v>177.43</v>
      </c>
      <c r="V22" s="5">
        <v>76.510000000000005</v>
      </c>
      <c r="W22" s="5">
        <v>70.650000000000006</v>
      </c>
      <c r="X22" s="5">
        <v>0</v>
      </c>
      <c r="Y22" s="5">
        <v>30.27</v>
      </c>
    </row>
    <row r="23" spans="1:25" ht="24.75" x14ac:dyDescent="0.25">
      <c r="A23" s="5" t="s">
        <v>26</v>
      </c>
      <c r="B23" s="5" t="s">
        <v>27</v>
      </c>
      <c r="C23" s="5" t="s">
        <v>43</v>
      </c>
      <c r="D23" s="5" t="s">
        <v>50</v>
      </c>
      <c r="E23" s="5" t="s">
        <v>28</v>
      </c>
      <c r="F23" s="5" t="s">
        <v>81</v>
      </c>
      <c r="G23" s="5">
        <v>2018</v>
      </c>
      <c r="H23" s="5" t="str">
        <f>_xlfn.CONCAT("84240669048")</f>
        <v>84240669048</v>
      </c>
      <c r="I23" s="5" t="s">
        <v>29</v>
      </c>
      <c r="J23" s="5" t="s">
        <v>30</v>
      </c>
      <c r="K23" s="5" t="str">
        <f>_xlfn.CONCAT("")</f>
        <v/>
      </c>
      <c r="L23" s="5" t="str">
        <f>_xlfn.CONCAT("11 11.1 4b")</f>
        <v>11 11.1 4b</v>
      </c>
      <c r="M23" s="5" t="str">
        <f>_xlfn.CONCAT("00922500426")</f>
        <v>00922500426</v>
      </c>
      <c r="N23" s="5" t="s">
        <v>82</v>
      </c>
      <c r="O23" s="5" t="s">
        <v>65</v>
      </c>
      <c r="P23" s="6">
        <v>44139</v>
      </c>
      <c r="Q23" s="5" t="s">
        <v>31</v>
      </c>
      <c r="R23" s="5" t="s">
        <v>32</v>
      </c>
      <c r="S23" s="5" t="s">
        <v>33</v>
      </c>
      <c r="T23" s="5"/>
      <c r="U23" s="7">
        <v>2896.32</v>
      </c>
      <c r="V23" s="7">
        <v>1248.8900000000001</v>
      </c>
      <c r="W23" s="7">
        <v>1153.31</v>
      </c>
      <c r="X23" s="5">
        <v>0</v>
      </c>
      <c r="Y23" s="5">
        <v>494.12</v>
      </c>
    </row>
    <row r="24" spans="1:25" ht="24.75" x14ac:dyDescent="0.25">
      <c r="A24" s="5" t="s">
        <v>26</v>
      </c>
      <c r="B24" s="5" t="s">
        <v>27</v>
      </c>
      <c r="C24" s="5" t="s">
        <v>43</v>
      </c>
      <c r="D24" s="5" t="s">
        <v>44</v>
      </c>
      <c r="E24" s="5" t="s">
        <v>39</v>
      </c>
      <c r="F24" s="5" t="s">
        <v>83</v>
      </c>
      <c r="G24" s="5">
        <v>2018</v>
      </c>
      <c r="H24" s="5" t="str">
        <f>_xlfn.CONCAT("84240418040")</f>
        <v>84240418040</v>
      </c>
      <c r="I24" s="5" t="s">
        <v>29</v>
      </c>
      <c r="J24" s="5" t="s">
        <v>30</v>
      </c>
      <c r="K24" s="5" t="str">
        <f>_xlfn.CONCAT("")</f>
        <v/>
      </c>
      <c r="L24" s="5" t="str">
        <f>_xlfn.CONCAT("11 11.1 4b")</f>
        <v>11 11.1 4b</v>
      </c>
      <c r="M24" s="5" t="str">
        <f>_xlfn.CONCAT("LFNQNT85E24A462S")</f>
        <v>LFNQNT85E24A462S</v>
      </c>
      <c r="N24" s="5" t="s">
        <v>84</v>
      </c>
      <c r="O24" s="5" t="s">
        <v>65</v>
      </c>
      <c r="P24" s="6">
        <v>44139</v>
      </c>
      <c r="Q24" s="5" t="s">
        <v>31</v>
      </c>
      <c r="R24" s="5" t="s">
        <v>32</v>
      </c>
      <c r="S24" s="5" t="s">
        <v>33</v>
      </c>
      <c r="T24" s="5"/>
      <c r="U24" s="5">
        <v>189.55</v>
      </c>
      <c r="V24" s="5">
        <v>81.73</v>
      </c>
      <c r="W24" s="5">
        <v>75.48</v>
      </c>
      <c r="X24" s="5">
        <v>0</v>
      </c>
      <c r="Y24" s="5">
        <v>32.340000000000003</v>
      </c>
    </row>
    <row r="25" spans="1:25" ht="24.75" x14ac:dyDescent="0.25">
      <c r="A25" s="5" t="s">
        <v>26</v>
      </c>
      <c r="B25" s="5" t="s">
        <v>27</v>
      </c>
      <c r="C25" s="5" t="s">
        <v>43</v>
      </c>
      <c r="D25" s="5" t="s">
        <v>47</v>
      </c>
      <c r="E25" s="5" t="s">
        <v>28</v>
      </c>
      <c r="F25" s="5" t="s">
        <v>85</v>
      </c>
      <c r="G25" s="5">
        <v>2017</v>
      </c>
      <c r="H25" s="5" t="str">
        <f>_xlfn.CONCAT("74240515119")</f>
        <v>74240515119</v>
      </c>
      <c r="I25" s="5" t="s">
        <v>29</v>
      </c>
      <c r="J25" s="5" t="s">
        <v>30</v>
      </c>
      <c r="K25" s="5" t="str">
        <f>_xlfn.CONCAT("")</f>
        <v/>
      </c>
      <c r="L25" s="5" t="str">
        <f>_xlfn.CONCAT("11 11.2 4b")</f>
        <v>11 11.2 4b</v>
      </c>
      <c r="M25" s="5" t="str">
        <f>_xlfn.CONCAT("RMNMSM65L26I459E")</f>
        <v>RMNMSM65L26I459E</v>
      </c>
      <c r="N25" s="5" t="s">
        <v>86</v>
      </c>
      <c r="O25" s="5" t="s">
        <v>65</v>
      </c>
      <c r="P25" s="6">
        <v>44139</v>
      </c>
      <c r="Q25" s="5" t="s">
        <v>31</v>
      </c>
      <c r="R25" s="5" t="s">
        <v>32</v>
      </c>
      <c r="S25" s="5" t="s">
        <v>33</v>
      </c>
      <c r="T25" s="5"/>
      <c r="U25" s="7">
        <v>5658.88</v>
      </c>
      <c r="V25" s="7">
        <v>2440.11</v>
      </c>
      <c r="W25" s="7">
        <v>2253.37</v>
      </c>
      <c r="X25" s="5">
        <v>0</v>
      </c>
      <c r="Y25" s="5">
        <v>965.4</v>
      </c>
    </row>
    <row r="26" spans="1:25" ht="24.75" x14ac:dyDescent="0.25">
      <c r="A26" s="5" t="s">
        <v>26</v>
      </c>
      <c r="B26" s="5" t="s">
        <v>27</v>
      </c>
      <c r="C26" s="5" t="s">
        <v>43</v>
      </c>
      <c r="D26" s="5" t="s">
        <v>47</v>
      </c>
      <c r="E26" s="5" t="s">
        <v>28</v>
      </c>
      <c r="F26" s="5" t="s">
        <v>85</v>
      </c>
      <c r="G26" s="5">
        <v>2018</v>
      </c>
      <c r="H26" s="5" t="str">
        <f>_xlfn.CONCAT("84241056740")</f>
        <v>84241056740</v>
      </c>
      <c r="I26" s="5" t="s">
        <v>29</v>
      </c>
      <c r="J26" s="5" t="s">
        <v>30</v>
      </c>
      <c r="K26" s="5" t="str">
        <f>_xlfn.CONCAT("")</f>
        <v/>
      </c>
      <c r="L26" s="5" t="str">
        <f>_xlfn.CONCAT("11 11.2 4b")</f>
        <v>11 11.2 4b</v>
      </c>
      <c r="M26" s="5" t="str">
        <f>_xlfn.CONCAT("CCCGGN68P50I459R")</f>
        <v>CCCGGN68P50I459R</v>
      </c>
      <c r="N26" s="5" t="s">
        <v>87</v>
      </c>
      <c r="O26" s="5" t="s">
        <v>65</v>
      </c>
      <c r="P26" s="6">
        <v>44139</v>
      </c>
      <c r="Q26" s="5" t="s">
        <v>31</v>
      </c>
      <c r="R26" s="5" t="s">
        <v>32</v>
      </c>
      <c r="S26" s="5" t="s">
        <v>33</v>
      </c>
      <c r="T26" s="5"/>
      <c r="U26" s="7">
        <v>11701.49</v>
      </c>
      <c r="V26" s="7">
        <v>5045.68</v>
      </c>
      <c r="W26" s="7">
        <v>4659.53</v>
      </c>
      <c r="X26" s="5">
        <v>0</v>
      </c>
      <c r="Y26" s="7">
        <v>1996.28</v>
      </c>
    </row>
    <row r="27" spans="1:25" ht="24.75" x14ac:dyDescent="0.25">
      <c r="A27" s="5" t="s">
        <v>26</v>
      </c>
      <c r="B27" s="5" t="s">
        <v>27</v>
      </c>
      <c r="C27" s="5" t="s">
        <v>43</v>
      </c>
      <c r="D27" s="5" t="s">
        <v>44</v>
      </c>
      <c r="E27" s="5" t="s">
        <v>37</v>
      </c>
      <c r="F27" s="5" t="s">
        <v>88</v>
      </c>
      <c r="G27" s="5">
        <v>2018</v>
      </c>
      <c r="H27" s="5" t="str">
        <f>_xlfn.CONCAT("84240673313")</f>
        <v>84240673313</v>
      </c>
      <c r="I27" s="5" t="s">
        <v>29</v>
      </c>
      <c r="J27" s="5" t="s">
        <v>30</v>
      </c>
      <c r="K27" s="5" t="str">
        <f>_xlfn.CONCAT("")</f>
        <v/>
      </c>
      <c r="L27" s="5" t="str">
        <f>_xlfn.CONCAT("11 11.2 4b")</f>
        <v>11 11.2 4b</v>
      </c>
      <c r="M27" s="5" t="str">
        <f>_xlfn.CONCAT("SCBDRN58S27E208O")</f>
        <v>SCBDRN58S27E208O</v>
      </c>
      <c r="N27" s="5" t="s">
        <v>89</v>
      </c>
      <c r="O27" s="5" t="s">
        <v>65</v>
      </c>
      <c r="P27" s="6">
        <v>44139</v>
      </c>
      <c r="Q27" s="5" t="s">
        <v>31</v>
      </c>
      <c r="R27" s="5" t="s">
        <v>32</v>
      </c>
      <c r="S27" s="5" t="s">
        <v>33</v>
      </c>
      <c r="T27" s="5"/>
      <c r="U27" s="7">
        <v>4444.04</v>
      </c>
      <c r="V27" s="7">
        <v>1916.27</v>
      </c>
      <c r="W27" s="7">
        <v>1769.62</v>
      </c>
      <c r="X27" s="5">
        <v>0</v>
      </c>
      <c r="Y27" s="5">
        <v>758.15</v>
      </c>
    </row>
    <row r="28" spans="1:25" ht="24.75" x14ac:dyDescent="0.25">
      <c r="A28" s="5" t="s">
        <v>26</v>
      </c>
      <c r="B28" s="5" t="s">
        <v>27</v>
      </c>
      <c r="C28" s="5" t="s">
        <v>43</v>
      </c>
      <c r="D28" s="5" t="s">
        <v>47</v>
      </c>
      <c r="E28" s="5" t="s">
        <v>37</v>
      </c>
      <c r="F28" s="5" t="s">
        <v>90</v>
      </c>
      <c r="G28" s="5">
        <v>2018</v>
      </c>
      <c r="H28" s="5" t="str">
        <f>_xlfn.CONCAT("84240554489")</f>
        <v>84240554489</v>
      </c>
      <c r="I28" s="5" t="s">
        <v>29</v>
      </c>
      <c r="J28" s="5" t="s">
        <v>30</v>
      </c>
      <c r="K28" s="5" t="str">
        <f>_xlfn.CONCAT("")</f>
        <v/>
      </c>
      <c r="L28" s="5" t="str">
        <f>_xlfn.CONCAT("11 11.2 4b")</f>
        <v>11 11.2 4b</v>
      </c>
      <c r="M28" s="5" t="str">
        <f>_xlfn.CONCAT("FRLDGI96B06D749R")</f>
        <v>FRLDGI96B06D749R</v>
      </c>
      <c r="N28" s="5" t="s">
        <v>91</v>
      </c>
      <c r="O28" s="5" t="s">
        <v>65</v>
      </c>
      <c r="P28" s="6">
        <v>44139</v>
      </c>
      <c r="Q28" s="5" t="s">
        <v>31</v>
      </c>
      <c r="R28" s="5" t="s">
        <v>32</v>
      </c>
      <c r="S28" s="5" t="s">
        <v>33</v>
      </c>
      <c r="T28" s="5"/>
      <c r="U28" s="7">
        <v>5052.2</v>
      </c>
      <c r="V28" s="7">
        <v>2178.5100000000002</v>
      </c>
      <c r="W28" s="7">
        <v>2011.79</v>
      </c>
      <c r="X28" s="5">
        <v>0</v>
      </c>
      <c r="Y28" s="5">
        <v>861.9</v>
      </c>
    </row>
    <row r="29" spans="1:25" ht="24.75" x14ac:dyDescent="0.25">
      <c r="A29" s="5" t="s">
        <v>26</v>
      </c>
      <c r="B29" s="5" t="s">
        <v>27</v>
      </c>
      <c r="C29" s="5" t="s">
        <v>43</v>
      </c>
      <c r="D29" s="5" t="s">
        <v>50</v>
      </c>
      <c r="E29" s="5" t="s">
        <v>28</v>
      </c>
      <c r="F29" s="5" t="s">
        <v>81</v>
      </c>
      <c r="G29" s="5">
        <v>2018</v>
      </c>
      <c r="H29" s="5" t="str">
        <f>_xlfn.CONCAT("84241014236")</f>
        <v>84241014236</v>
      </c>
      <c r="I29" s="5" t="s">
        <v>29</v>
      </c>
      <c r="J29" s="5" t="s">
        <v>30</v>
      </c>
      <c r="K29" s="5" t="str">
        <f>_xlfn.CONCAT("")</f>
        <v/>
      </c>
      <c r="L29" s="5" t="str">
        <f>_xlfn.CONCAT("11 11.2 4b")</f>
        <v>11 11.2 4b</v>
      </c>
      <c r="M29" s="5" t="str">
        <f>_xlfn.CONCAT("GRRLDN60C45E388Q")</f>
        <v>GRRLDN60C45E388Q</v>
      </c>
      <c r="N29" s="5" t="s">
        <v>92</v>
      </c>
      <c r="O29" s="5" t="s">
        <v>65</v>
      </c>
      <c r="P29" s="6">
        <v>44139</v>
      </c>
      <c r="Q29" s="5" t="s">
        <v>31</v>
      </c>
      <c r="R29" s="5" t="s">
        <v>32</v>
      </c>
      <c r="S29" s="5" t="s">
        <v>33</v>
      </c>
      <c r="T29" s="5"/>
      <c r="U29" s="5">
        <v>823.91</v>
      </c>
      <c r="V29" s="5">
        <v>355.27</v>
      </c>
      <c r="W29" s="5">
        <v>328.08</v>
      </c>
      <c r="X29" s="5">
        <v>0</v>
      </c>
      <c r="Y29" s="5">
        <v>140.56</v>
      </c>
    </row>
    <row r="30" spans="1:25" ht="24.75" x14ac:dyDescent="0.25">
      <c r="A30" s="5" t="s">
        <v>26</v>
      </c>
      <c r="B30" s="5" t="s">
        <v>27</v>
      </c>
      <c r="C30" s="5" t="s">
        <v>43</v>
      </c>
      <c r="D30" s="5" t="s">
        <v>47</v>
      </c>
      <c r="E30" s="5" t="s">
        <v>28</v>
      </c>
      <c r="F30" s="5" t="s">
        <v>93</v>
      </c>
      <c r="G30" s="5">
        <v>2016</v>
      </c>
      <c r="H30" s="5" t="str">
        <f>_xlfn.CONCAT("64240766077")</f>
        <v>64240766077</v>
      </c>
      <c r="I30" s="5" t="s">
        <v>29</v>
      </c>
      <c r="J30" s="5" t="s">
        <v>30</v>
      </c>
      <c r="K30" s="5" t="str">
        <f>_xlfn.CONCAT("")</f>
        <v/>
      </c>
      <c r="L30" s="5" t="str">
        <f>_xlfn.CONCAT("11 11.2 4b")</f>
        <v>11 11.2 4b</v>
      </c>
      <c r="M30" s="5" t="str">
        <f>_xlfn.CONCAT("LNESFN65P30L498P")</f>
        <v>LNESFN65P30L498P</v>
      </c>
      <c r="N30" s="5" t="s">
        <v>94</v>
      </c>
      <c r="O30" s="5" t="s">
        <v>65</v>
      </c>
      <c r="P30" s="6">
        <v>44139</v>
      </c>
      <c r="Q30" s="5" t="s">
        <v>31</v>
      </c>
      <c r="R30" s="5" t="s">
        <v>32</v>
      </c>
      <c r="S30" s="5" t="s">
        <v>33</v>
      </c>
      <c r="T30" s="5"/>
      <c r="U30" s="7">
        <v>3067.36</v>
      </c>
      <c r="V30" s="7">
        <v>1322.65</v>
      </c>
      <c r="W30" s="7">
        <v>1221.42</v>
      </c>
      <c r="X30" s="5">
        <v>0</v>
      </c>
      <c r="Y30" s="5">
        <v>523.29</v>
      </c>
    </row>
    <row r="31" spans="1:25" ht="24.75" x14ac:dyDescent="0.25">
      <c r="A31" s="5" t="s">
        <v>26</v>
      </c>
      <c r="B31" s="5" t="s">
        <v>27</v>
      </c>
      <c r="C31" s="5" t="s">
        <v>43</v>
      </c>
      <c r="D31" s="5" t="s">
        <v>50</v>
      </c>
      <c r="E31" s="5" t="s">
        <v>28</v>
      </c>
      <c r="F31" s="5" t="s">
        <v>81</v>
      </c>
      <c r="G31" s="5">
        <v>2018</v>
      </c>
      <c r="H31" s="5" t="str">
        <f>_xlfn.CONCAT("84241460199")</f>
        <v>84241460199</v>
      </c>
      <c r="I31" s="5" t="s">
        <v>29</v>
      </c>
      <c r="J31" s="5" t="s">
        <v>30</v>
      </c>
      <c r="K31" s="5" t="str">
        <f>_xlfn.CONCAT("")</f>
        <v/>
      </c>
      <c r="L31" s="5" t="str">
        <f>_xlfn.CONCAT("11 11.2 4b")</f>
        <v>11 11.2 4b</v>
      </c>
      <c r="M31" s="5" t="str">
        <f>_xlfn.CONCAT("02666090424")</f>
        <v>02666090424</v>
      </c>
      <c r="N31" s="5" t="s">
        <v>95</v>
      </c>
      <c r="O31" s="5" t="s">
        <v>65</v>
      </c>
      <c r="P31" s="6">
        <v>44139</v>
      </c>
      <c r="Q31" s="5" t="s">
        <v>31</v>
      </c>
      <c r="R31" s="5" t="s">
        <v>32</v>
      </c>
      <c r="S31" s="5" t="s">
        <v>33</v>
      </c>
      <c r="T31" s="5"/>
      <c r="U31" s="7">
        <v>11868.71</v>
      </c>
      <c r="V31" s="7">
        <v>5117.79</v>
      </c>
      <c r="W31" s="7">
        <v>4726.12</v>
      </c>
      <c r="X31" s="5">
        <v>0</v>
      </c>
      <c r="Y31" s="7">
        <v>2024.8</v>
      </c>
    </row>
    <row r="32" spans="1:25" x14ac:dyDescent="0.25">
      <c r="A32" s="5" t="s">
        <v>26</v>
      </c>
      <c r="B32" s="5" t="s">
        <v>34</v>
      </c>
      <c r="C32" s="5" t="s">
        <v>43</v>
      </c>
      <c r="D32" s="5" t="s">
        <v>73</v>
      </c>
      <c r="E32" s="5" t="s">
        <v>35</v>
      </c>
      <c r="F32" s="5" t="s">
        <v>35</v>
      </c>
      <c r="G32" s="5">
        <v>2017</v>
      </c>
      <c r="H32" s="5" t="str">
        <f>_xlfn.CONCAT("04270143409")</f>
        <v>04270143409</v>
      </c>
      <c r="I32" s="5" t="s">
        <v>29</v>
      </c>
      <c r="J32" s="5" t="s">
        <v>30</v>
      </c>
      <c r="K32" s="5" t="str">
        <f>_xlfn.CONCAT("")</f>
        <v/>
      </c>
      <c r="L32" s="5" t="str">
        <f>_xlfn.CONCAT("4 4.1 2a")</f>
        <v>4 4.1 2a</v>
      </c>
      <c r="M32" s="5" t="str">
        <f>_xlfn.CONCAT("01988570436")</f>
        <v>01988570436</v>
      </c>
      <c r="N32" s="5" t="s">
        <v>96</v>
      </c>
      <c r="O32" s="5" t="s">
        <v>97</v>
      </c>
      <c r="P32" s="6">
        <v>44139</v>
      </c>
      <c r="Q32" s="5" t="s">
        <v>31</v>
      </c>
      <c r="R32" s="5" t="s">
        <v>32</v>
      </c>
      <c r="S32" s="5" t="s">
        <v>33</v>
      </c>
      <c r="T32" s="5"/>
      <c r="U32" s="7">
        <v>56943.85</v>
      </c>
      <c r="V32" s="7">
        <v>24554.19</v>
      </c>
      <c r="W32" s="7">
        <v>22675.040000000001</v>
      </c>
      <c r="X32" s="5">
        <v>0</v>
      </c>
      <c r="Y32" s="7">
        <v>9714.6200000000008</v>
      </c>
    </row>
    <row r="33" spans="1:25" ht="24.75" x14ac:dyDescent="0.25">
      <c r="A33" s="5" t="s">
        <v>26</v>
      </c>
      <c r="B33" s="5" t="s">
        <v>34</v>
      </c>
      <c r="C33" s="5" t="s">
        <v>43</v>
      </c>
      <c r="D33" s="5" t="s">
        <v>50</v>
      </c>
      <c r="E33" s="5" t="s">
        <v>28</v>
      </c>
      <c r="F33" s="5" t="s">
        <v>81</v>
      </c>
      <c r="G33" s="5">
        <v>2017</v>
      </c>
      <c r="H33" s="5" t="str">
        <f>_xlfn.CONCAT("04270136502")</f>
        <v>04270136502</v>
      </c>
      <c r="I33" s="5" t="s">
        <v>29</v>
      </c>
      <c r="J33" s="5" t="s">
        <v>30</v>
      </c>
      <c r="K33" s="5" t="str">
        <f>_xlfn.CONCAT("")</f>
        <v/>
      </c>
      <c r="L33" s="5" t="str">
        <f>_xlfn.CONCAT("4 4.1 2a")</f>
        <v>4 4.1 2a</v>
      </c>
      <c r="M33" s="5" t="str">
        <f>_xlfn.CONCAT("02717490425")</f>
        <v>02717490425</v>
      </c>
      <c r="N33" s="5" t="s">
        <v>98</v>
      </c>
      <c r="O33" s="5" t="s">
        <v>97</v>
      </c>
      <c r="P33" s="6">
        <v>44139</v>
      </c>
      <c r="Q33" s="5" t="s">
        <v>31</v>
      </c>
      <c r="R33" s="5" t="s">
        <v>32</v>
      </c>
      <c r="S33" s="5" t="s">
        <v>33</v>
      </c>
      <c r="T33" s="5"/>
      <c r="U33" s="7">
        <v>22960</v>
      </c>
      <c r="V33" s="7">
        <v>9900.35</v>
      </c>
      <c r="W33" s="7">
        <v>9142.67</v>
      </c>
      <c r="X33" s="5">
        <v>0</v>
      </c>
      <c r="Y33" s="7">
        <v>3916.98</v>
      </c>
    </row>
    <row r="34" spans="1:25" x14ac:dyDescent="0.25">
      <c r="A34" s="5" t="s">
        <v>26</v>
      </c>
      <c r="B34" s="5" t="s">
        <v>34</v>
      </c>
      <c r="C34" s="5" t="s">
        <v>43</v>
      </c>
      <c r="D34" s="5" t="s">
        <v>73</v>
      </c>
      <c r="E34" s="5" t="s">
        <v>28</v>
      </c>
      <c r="F34" s="5" t="s">
        <v>99</v>
      </c>
      <c r="G34" s="5">
        <v>2017</v>
      </c>
      <c r="H34" s="5" t="str">
        <f>_xlfn.CONCAT("04270143383")</f>
        <v>04270143383</v>
      </c>
      <c r="I34" s="5" t="s">
        <v>29</v>
      </c>
      <c r="J34" s="5" t="s">
        <v>30</v>
      </c>
      <c r="K34" s="5" t="str">
        <f>_xlfn.CONCAT("")</f>
        <v/>
      </c>
      <c r="L34" s="5" t="str">
        <f>_xlfn.CONCAT("6 6.1 2b")</f>
        <v>6 6.1 2b</v>
      </c>
      <c r="M34" s="5" t="str">
        <f>_xlfn.CONCAT("CPPMHL91R06B474E")</f>
        <v>CPPMHL91R06B474E</v>
      </c>
      <c r="N34" s="5" t="s">
        <v>100</v>
      </c>
      <c r="O34" s="5" t="s">
        <v>101</v>
      </c>
      <c r="P34" s="6">
        <v>44139</v>
      </c>
      <c r="Q34" s="5" t="s">
        <v>31</v>
      </c>
      <c r="R34" s="5" t="s">
        <v>32</v>
      </c>
      <c r="S34" s="5" t="s">
        <v>33</v>
      </c>
      <c r="T34" s="5"/>
      <c r="U34" s="7">
        <v>15000</v>
      </c>
      <c r="V34" s="7">
        <v>6468</v>
      </c>
      <c r="W34" s="7">
        <v>5973</v>
      </c>
      <c r="X34" s="5">
        <v>0</v>
      </c>
      <c r="Y34" s="7">
        <v>2559</v>
      </c>
    </row>
    <row r="35" spans="1:25" ht="24.75" x14ac:dyDescent="0.25">
      <c r="A35" s="5" t="s">
        <v>26</v>
      </c>
      <c r="B35" s="5" t="s">
        <v>27</v>
      </c>
      <c r="C35" s="5" t="s">
        <v>43</v>
      </c>
      <c r="D35" s="5" t="s">
        <v>50</v>
      </c>
      <c r="E35" s="5" t="s">
        <v>37</v>
      </c>
      <c r="F35" s="5" t="s">
        <v>66</v>
      </c>
      <c r="G35" s="5">
        <v>2018</v>
      </c>
      <c r="H35" s="5" t="str">
        <f>_xlfn.CONCAT("84240447528")</f>
        <v>84240447528</v>
      </c>
      <c r="I35" s="5" t="s">
        <v>29</v>
      </c>
      <c r="J35" s="5" t="s">
        <v>30</v>
      </c>
      <c r="K35" s="5" t="str">
        <f>_xlfn.CONCAT("")</f>
        <v/>
      </c>
      <c r="L35" s="5" t="str">
        <f>_xlfn.CONCAT("11 11.2 4b")</f>
        <v>11 11.2 4b</v>
      </c>
      <c r="M35" s="5" t="str">
        <f>_xlfn.CONCAT("RNLGPP65E29F051I")</f>
        <v>RNLGPP65E29F051I</v>
      </c>
      <c r="N35" s="5" t="s">
        <v>68</v>
      </c>
      <c r="O35" s="5" t="s">
        <v>65</v>
      </c>
      <c r="P35" s="6">
        <v>44139</v>
      </c>
      <c r="Q35" s="5" t="s">
        <v>31</v>
      </c>
      <c r="R35" s="5" t="s">
        <v>32</v>
      </c>
      <c r="S35" s="5" t="s">
        <v>33</v>
      </c>
      <c r="T35" s="5"/>
      <c r="U35" s="5">
        <v>683.02</v>
      </c>
      <c r="V35" s="5">
        <v>294.52</v>
      </c>
      <c r="W35" s="5">
        <v>271.98</v>
      </c>
      <c r="X35" s="5">
        <v>0</v>
      </c>
      <c r="Y35" s="5">
        <v>116.52</v>
      </c>
    </row>
    <row r="36" spans="1:25" ht="24.75" x14ac:dyDescent="0.25">
      <c r="A36" s="5" t="s">
        <v>26</v>
      </c>
      <c r="B36" s="5" t="s">
        <v>27</v>
      </c>
      <c r="C36" s="5" t="s">
        <v>43</v>
      </c>
      <c r="D36" s="5" t="s">
        <v>47</v>
      </c>
      <c r="E36" s="5" t="s">
        <v>37</v>
      </c>
      <c r="F36" s="5" t="s">
        <v>90</v>
      </c>
      <c r="G36" s="5">
        <v>2018</v>
      </c>
      <c r="H36" s="5" t="str">
        <f>_xlfn.CONCAT("84240375737")</f>
        <v>84240375737</v>
      </c>
      <c r="I36" s="5" t="s">
        <v>29</v>
      </c>
      <c r="J36" s="5" t="s">
        <v>30</v>
      </c>
      <c r="K36" s="5" t="str">
        <f>_xlfn.CONCAT("")</f>
        <v/>
      </c>
      <c r="L36" s="5" t="str">
        <f>_xlfn.CONCAT("11 11.1 4b")</f>
        <v>11 11.1 4b</v>
      </c>
      <c r="M36" s="5" t="str">
        <f>_xlfn.CONCAT("MLCLSS99B54D488C")</f>
        <v>MLCLSS99B54D488C</v>
      </c>
      <c r="N36" s="5" t="s">
        <v>102</v>
      </c>
      <c r="O36" s="5" t="s">
        <v>65</v>
      </c>
      <c r="P36" s="6">
        <v>44139</v>
      </c>
      <c r="Q36" s="5" t="s">
        <v>31</v>
      </c>
      <c r="R36" s="5" t="s">
        <v>32</v>
      </c>
      <c r="S36" s="5" t="s">
        <v>33</v>
      </c>
      <c r="T36" s="5"/>
      <c r="U36" s="7">
        <v>3895.38</v>
      </c>
      <c r="V36" s="7">
        <v>1679.69</v>
      </c>
      <c r="W36" s="7">
        <v>1551.14</v>
      </c>
      <c r="X36" s="5">
        <v>0</v>
      </c>
      <c r="Y36" s="5">
        <v>664.55</v>
      </c>
    </row>
    <row r="37" spans="1:25" x14ac:dyDescent="0.25">
      <c r="A37" s="5" t="s">
        <v>26</v>
      </c>
      <c r="B37" s="5" t="s">
        <v>27</v>
      </c>
      <c r="C37" s="5" t="s">
        <v>43</v>
      </c>
      <c r="D37" s="5" t="s">
        <v>73</v>
      </c>
      <c r="E37" s="5" t="s">
        <v>28</v>
      </c>
      <c r="F37" s="5" t="s">
        <v>103</v>
      </c>
      <c r="G37" s="5">
        <v>2018</v>
      </c>
      <c r="H37" s="5" t="str">
        <f>_xlfn.CONCAT("84241679103")</f>
        <v>84241679103</v>
      </c>
      <c r="I37" s="5" t="s">
        <v>29</v>
      </c>
      <c r="J37" s="5" t="s">
        <v>30</v>
      </c>
      <c r="K37" s="5" t="str">
        <f>_xlfn.CONCAT("")</f>
        <v/>
      </c>
      <c r="L37" s="5" t="str">
        <f>_xlfn.CONCAT("11 11.2 4b")</f>
        <v>11 11.2 4b</v>
      </c>
      <c r="M37" s="5" t="str">
        <f>_xlfn.CONCAT("00645970583")</f>
        <v>00645970583</v>
      </c>
      <c r="N37" s="5" t="s">
        <v>104</v>
      </c>
      <c r="O37" s="5" t="s">
        <v>65</v>
      </c>
      <c r="P37" s="6">
        <v>44139</v>
      </c>
      <c r="Q37" s="5" t="s">
        <v>31</v>
      </c>
      <c r="R37" s="5" t="s">
        <v>32</v>
      </c>
      <c r="S37" s="5" t="s">
        <v>33</v>
      </c>
      <c r="T37" s="5"/>
      <c r="U37" s="7">
        <v>29561.29</v>
      </c>
      <c r="V37" s="7">
        <v>12746.83</v>
      </c>
      <c r="W37" s="7">
        <v>11771.31</v>
      </c>
      <c r="X37" s="5">
        <v>0</v>
      </c>
      <c r="Y37" s="7">
        <v>5043.1499999999996</v>
      </c>
    </row>
    <row r="38" spans="1:25" ht="24.75" x14ac:dyDescent="0.25">
      <c r="A38" s="5" t="s">
        <v>26</v>
      </c>
      <c r="B38" s="5" t="s">
        <v>27</v>
      </c>
      <c r="C38" s="5" t="s">
        <v>43</v>
      </c>
      <c r="D38" s="5" t="s">
        <v>50</v>
      </c>
      <c r="E38" s="5" t="s">
        <v>28</v>
      </c>
      <c r="F38" s="5" t="s">
        <v>81</v>
      </c>
      <c r="G38" s="5">
        <v>2018</v>
      </c>
      <c r="H38" s="5" t="str">
        <f>_xlfn.CONCAT("84240668685")</f>
        <v>84240668685</v>
      </c>
      <c r="I38" s="5" t="s">
        <v>29</v>
      </c>
      <c r="J38" s="5" t="s">
        <v>30</v>
      </c>
      <c r="K38" s="5" t="str">
        <f>_xlfn.CONCAT("")</f>
        <v/>
      </c>
      <c r="L38" s="5" t="str">
        <f>_xlfn.CONCAT("11 11.2 4b")</f>
        <v>11 11.2 4b</v>
      </c>
      <c r="M38" s="5" t="str">
        <f>_xlfn.CONCAT("GRGSLV67A68A561B")</f>
        <v>GRGSLV67A68A561B</v>
      </c>
      <c r="N38" s="5" t="s">
        <v>105</v>
      </c>
      <c r="O38" s="5" t="s">
        <v>65</v>
      </c>
      <c r="P38" s="6">
        <v>44139</v>
      </c>
      <c r="Q38" s="5" t="s">
        <v>31</v>
      </c>
      <c r="R38" s="5" t="s">
        <v>32</v>
      </c>
      <c r="S38" s="5" t="s">
        <v>33</v>
      </c>
      <c r="T38" s="5"/>
      <c r="U38" s="7">
        <v>2659.97</v>
      </c>
      <c r="V38" s="7">
        <v>1146.98</v>
      </c>
      <c r="W38" s="7">
        <v>1059.2</v>
      </c>
      <c r="X38" s="5">
        <v>0</v>
      </c>
      <c r="Y38" s="5">
        <v>453.79</v>
      </c>
    </row>
    <row r="39" spans="1:25" ht="24.75" x14ac:dyDescent="0.25">
      <c r="A39" s="5" t="s">
        <v>26</v>
      </c>
      <c r="B39" s="5" t="s">
        <v>27</v>
      </c>
      <c r="C39" s="5" t="s">
        <v>43</v>
      </c>
      <c r="D39" s="5" t="s">
        <v>50</v>
      </c>
      <c r="E39" s="5" t="s">
        <v>37</v>
      </c>
      <c r="F39" s="5" t="s">
        <v>106</v>
      </c>
      <c r="G39" s="5">
        <v>2018</v>
      </c>
      <c r="H39" s="5" t="str">
        <f>_xlfn.CONCAT("84241071756")</f>
        <v>84241071756</v>
      </c>
      <c r="I39" s="5" t="s">
        <v>29</v>
      </c>
      <c r="J39" s="5" t="s">
        <v>30</v>
      </c>
      <c r="K39" s="5" t="str">
        <f>_xlfn.CONCAT("")</f>
        <v/>
      </c>
      <c r="L39" s="5" t="str">
        <f>_xlfn.CONCAT("11 11.1 4b")</f>
        <v>11 11.1 4b</v>
      </c>
      <c r="M39" s="5" t="str">
        <f>_xlfn.CONCAT("CLMGRG83T18E388S")</f>
        <v>CLMGRG83T18E388S</v>
      </c>
      <c r="N39" s="5" t="s">
        <v>107</v>
      </c>
      <c r="O39" s="5" t="s">
        <v>65</v>
      </c>
      <c r="P39" s="6">
        <v>44139</v>
      </c>
      <c r="Q39" s="5" t="s">
        <v>31</v>
      </c>
      <c r="R39" s="5" t="s">
        <v>32</v>
      </c>
      <c r="S39" s="5" t="s">
        <v>33</v>
      </c>
      <c r="T39" s="5"/>
      <c r="U39" s="5">
        <v>212.82</v>
      </c>
      <c r="V39" s="5">
        <v>91.77</v>
      </c>
      <c r="W39" s="5">
        <v>84.74</v>
      </c>
      <c r="X39" s="5">
        <v>0</v>
      </c>
      <c r="Y39" s="5">
        <v>36.31</v>
      </c>
    </row>
    <row r="40" spans="1:25" x14ac:dyDescent="0.25">
      <c r="A40" s="5" t="s">
        <v>26</v>
      </c>
      <c r="B40" s="5" t="s">
        <v>27</v>
      </c>
      <c r="C40" s="5" t="s">
        <v>43</v>
      </c>
      <c r="D40" s="5" t="s">
        <v>73</v>
      </c>
      <c r="E40" s="5" t="s">
        <v>28</v>
      </c>
      <c r="F40" s="5" t="s">
        <v>99</v>
      </c>
      <c r="G40" s="5">
        <v>2017</v>
      </c>
      <c r="H40" s="5" t="str">
        <f>_xlfn.CONCAT("74240206651")</f>
        <v>74240206651</v>
      </c>
      <c r="I40" s="5" t="s">
        <v>29</v>
      </c>
      <c r="J40" s="5" t="s">
        <v>30</v>
      </c>
      <c r="K40" s="5" t="str">
        <f>_xlfn.CONCAT("")</f>
        <v/>
      </c>
      <c r="L40" s="5" t="str">
        <f>_xlfn.CONCAT("11 11.2 4b")</f>
        <v>11 11.2 4b</v>
      </c>
      <c r="M40" s="5" t="str">
        <f>_xlfn.CONCAT("01766390437")</f>
        <v>01766390437</v>
      </c>
      <c r="N40" s="5" t="s">
        <v>108</v>
      </c>
      <c r="O40" s="5" t="s">
        <v>65</v>
      </c>
      <c r="P40" s="6">
        <v>44139</v>
      </c>
      <c r="Q40" s="5" t="s">
        <v>31</v>
      </c>
      <c r="R40" s="5" t="s">
        <v>32</v>
      </c>
      <c r="S40" s="5" t="s">
        <v>33</v>
      </c>
      <c r="T40" s="5"/>
      <c r="U40" s="7">
        <v>1071.29</v>
      </c>
      <c r="V40" s="5">
        <v>461.94</v>
      </c>
      <c r="W40" s="5">
        <v>426.59</v>
      </c>
      <c r="X40" s="5">
        <v>0</v>
      </c>
      <c r="Y40" s="5">
        <v>182.76</v>
      </c>
    </row>
    <row r="41" spans="1:25" x14ac:dyDescent="0.25">
      <c r="A41" s="5" t="s">
        <v>26</v>
      </c>
      <c r="B41" s="5" t="s">
        <v>27</v>
      </c>
      <c r="C41" s="5" t="s">
        <v>43</v>
      </c>
      <c r="D41" s="5" t="s">
        <v>73</v>
      </c>
      <c r="E41" s="5" t="s">
        <v>42</v>
      </c>
      <c r="F41" s="5" t="s">
        <v>109</v>
      </c>
      <c r="G41" s="5">
        <v>2019</v>
      </c>
      <c r="H41" s="5" t="str">
        <f>_xlfn.CONCAT("94241134371")</f>
        <v>94241134371</v>
      </c>
      <c r="I41" s="5" t="s">
        <v>29</v>
      </c>
      <c r="J41" s="5" t="s">
        <v>30</v>
      </c>
      <c r="K41" s="5" t="str">
        <f>_xlfn.CONCAT("")</f>
        <v/>
      </c>
      <c r="L41" s="5" t="str">
        <f>_xlfn.CONCAT("11 11.2 4b")</f>
        <v>11 11.2 4b</v>
      </c>
      <c r="M41" s="5" t="str">
        <f>_xlfn.CONCAT("CCCFNC67P11I156P")</f>
        <v>CCCFNC67P11I156P</v>
      </c>
      <c r="N41" s="5" t="s">
        <v>110</v>
      </c>
      <c r="O41" s="5" t="s">
        <v>65</v>
      </c>
      <c r="P41" s="6">
        <v>44139</v>
      </c>
      <c r="Q41" s="5" t="s">
        <v>31</v>
      </c>
      <c r="R41" s="5" t="s">
        <v>32</v>
      </c>
      <c r="S41" s="5" t="s">
        <v>33</v>
      </c>
      <c r="T41" s="5"/>
      <c r="U41" s="5">
        <v>269.54000000000002</v>
      </c>
      <c r="V41" s="5">
        <v>116.23</v>
      </c>
      <c r="W41" s="5">
        <v>107.33</v>
      </c>
      <c r="X41" s="5">
        <v>0</v>
      </c>
      <c r="Y41" s="5">
        <v>45.98</v>
      </c>
    </row>
    <row r="42" spans="1:25" x14ac:dyDescent="0.25">
      <c r="A42" s="5" t="s">
        <v>26</v>
      </c>
      <c r="B42" s="5" t="s">
        <v>27</v>
      </c>
      <c r="C42" s="5" t="s">
        <v>43</v>
      </c>
      <c r="D42" s="5" t="s">
        <v>73</v>
      </c>
      <c r="E42" s="5" t="s">
        <v>42</v>
      </c>
      <c r="F42" s="5" t="s">
        <v>74</v>
      </c>
      <c r="G42" s="5">
        <v>2018</v>
      </c>
      <c r="H42" s="5" t="str">
        <f>_xlfn.CONCAT("84240892053")</f>
        <v>84240892053</v>
      </c>
      <c r="I42" s="5" t="s">
        <v>29</v>
      </c>
      <c r="J42" s="5" t="s">
        <v>30</v>
      </c>
      <c r="K42" s="5" t="str">
        <f>_xlfn.CONCAT("")</f>
        <v/>
      </c>
      <c r="L42" s="5" t="str">
        <f>_xlfn.CONCAT("11 11.2 4b")</f>
        <v>11 11.2 4b</v>
      </c>
      <c r="M42" s="5" t="str">
        <f>_xlfn.CONCAT("PLNSML74D70L366A")</f>
        <v>PLNSML74D70L366A</v>
      </c>
      <c r="N42" s="5" t="s">
        <v>111</v>
      </c>
      <c r="O42" s="5" t="s">
        <v>65</v>
      </c>
      <c r="P42" s="6">
        <v>44139</v>
      </c>
      <c r="Q42" s="5" t="s">
        <v>31</v>
      </c>
      <c r="R42" s="5" t="s">
        <v>32</v>
      </c>
      <c r="S42" s="5" t="s">
        <v>33</v>
      </c>
      <c r="T42" s="5"/>
      <c r="U42" s="7">
        <v>1230.58</v>
      </c>
      <c r="V42" s="5">
        <v>530.63</v>
      </c>
      <c r="W42" s="5">
        <v>490.02</v>
      </c>
      <c r="X42" s="5">
        <v>0</v>
      </c>
      <c r="Y42" s="5">
        <v>209.93</v>
      </c>
    </row>
    <row r="43" spans="1:25" x14ac:dyDescent="0.25">
      <c r="A43" s="5" t="s">
        <v>26</v>
      </c>
      <c r="B43" s="5" t="s">
        <v>27</v>
      </c>
      <c r="C43" s="5" t="s">
        <v>43</v>
      </c>
      <c r="D43" s="5" t="s">
        <v>73</v>
      </c>
      <c r="E43" s="5" t="s">
        <v>42</v>
      </c>
      <c r="F43" s="5" t="s">
        <v>74</v>
      </c>
      <c r="G43" s="5">
        <v>2019</v>
      </c>
      <c r="H43" s="5" t="str">
        <f>_xlfn.CONCAT("94240939895")</f>
        <v>94240939895</v>
      </c>
      <c r="I43" s="5" t="s">
        <v>29</v>
      </c>
      <c r="J43" s="5" t="s">
        <v>30</v>
      </c>
      <c r="K43" s="5" t="str">
        <f>_xlfn.CONCAT("")</f>
        <v/>
      </c>
      <c r="L43" s="5" t="str">
        <f>_xlfn.CONCAT("11 11.2 4b")</f>
        <v>11 11.2 4b</v>
      </c>
      <c r="M43" s="5" t="str">
        <f>_xlfn.CONCAT("PLNSML74D70L366A")</f>
        <v>PLNSML74D70L366A</v>
      </c>
      <c r="N43" s="5" t="s">
        <v>111</v>
      </c>
      <c r="O43" s="5" t="s">
        <v>65</v>
      </c>
      <c r="P43" s="6">
        <v>44139</v>
      </c>
      <c r="Q43" s="5" t="s">
        <v>31</v>
      </c>
      <c r="R43" s="5" t="s">
        <v>32</v>
      </c>
      <c r="S43" s="5" t="s">
        <v>33</v>
      </c>
      <c r="T43" s="5"/>
      <c r="U43" s="7">
        <v>13101.87</v>
      </c>
      <c r="V43" s="7">
        <v>5649.53</v>
      </c>
      <c r="W43" s="7">
        <v>5217.16</v>
      </c>
      <c r="X43" s="5">
        <v>0</v>
      </c>
      <c r="Y43" s="7">
        <v>2235.1799999999998</v>
      </c>
    </row>
    <row r="44" spans="1:25" ht="24.75" x14ac:dyDescent="0.25">
      <c r="A44" s="5" t="s">
        <v>26</v>
      </c>
      <c r="B44" s="5" t="s">
        <v>27</v>
      </c>
      <c r="C44" s="5" t="s">
        <v>43</v>
      </c>
      <c r="D44" s="5" t="s">
        <v>44</v>
      </c>
      <c r="E44" s="5" t="s">
        <v>28</v>
      </c>
      <c r="F44" s="5" t="s">
        <v>112</v>
      </c>
      <c r="G44" s="5">
        <v>2018</v>
      </c>
      <c r="H44" s="5" t="str">
        <f>_xlfn.CONCAT("84240769053")</f>
        <v>84240769053</v>
      </c>
      <c r="I44" s="5" t="s">
        <v>29</v>
      </c>
      <c r="J44" s="5" t="s">
        <v>30</v>
      </c>
      <c r="K44" s="5" t="str">
        <f>_xlfn.CONCAT("")</f>
        <v/>
      </c>
      <c r="L44" s="5" t="str">
        <f>_xlfn.CONCAT("11 11.2 4b")</f>
        <v>11 11.2 4b</v>
      </c>
      <c r="M44" s="5" t="str">
        <f>_xlfn.CONCAT("LNDMLE47E22G005S")</f>
        <v>LNDMLE47E22G005S</v>
      </c>
      <c r="N44" s="5" t="s">
        <v>113</v>
      </c>
      <c r="O44" s="5" t="s">
        <v>65</v>
      </c>
      <c r="P44" s="6">
        <v>44139</v>
      </c>
      <c r="Q44" s="5" t="s">
        <v>31</v>
      </c>
      <c r="R44" s="5" t="s">
        <v>32</v>
      </c>
      <c r="S44" s="5" t="s">
        <v>33</v>
      </c>
      <c r="T44" s="5"/>
      <c r="U44" s="7">
        <v>1413.72</v>
      </c>
      <c r="V44" s="5">
        <v>609.6</v>
      </c>
      <c r="W44" s="5">
        <v>562.94000000000005</v>
      </c>
      <c r="X44" s="5">
        <v>0</v>
      </c>
      <c r="Y44" s="5">
        <v>241.18</v>
      </c>
    </row>
    <row r="45" spans="1:25" ht="24.75" x14ac:dyDescent="0.25">
      <c r="A45" s="5" t="s">
        <v>26</v>
      </c>
      <c r="B45" s="5" t="s">
        <v>27</v>
      </c>
      <c r="C45" s="5" t="s">
        <v>43</v>
      </c>
      <c r="D45" s="5" t="s">
        <v>44</v>
      </c>
      <c r="E45" s="5" t="s">
        <v>28</v>
      </c>
      <c r="F45" s="5" t="s">
        <v>112</v>
      </c>
      <c r="G45" s="5">
        <v>2018</v>
      </c>
      <c r="H45" s="5" t="str">
        <f>_xlfn.CONCAT("84240754410")</f>
        <v>84240754410</v>
      </c>
      <c r="I45" s="5" t="s">
        <v>29</v>
      </c>
      <c r="J45" s="5" t="s">
        <v>30</v>
      </c>
      <c r="K45" s="5" t="str">
        <f>_xlfn.CONCAT("")</f>
        <v/>
      </c>
      <c r="L45" s="5" t="str">
        <f>_xlfn.CONCAT("11 11.1 4b")</f>
        <v>11 11.1 4b</v>
      </c>
      <c r="M45" s="5" t="str">
        <f>_xlfn.CONCAT("02274900444")</f>
        <v>02274900444</v>
      </c>
      <c r="N45" s="5" t="s">
        <v>114</v>
      </c>
      <c r="O45" s="5" t="s">
        <v>65</v>
      </c>
      <c r="P45" s="6">
        <v>44139</v>
      </c>
      <c r="Q45" s="5" t="s">
        <v>31</v>
      </c>
      <c r="R45" s="5" t="s">
        <v>32</v>
      </c>
      <c r="S45" s="5" t="s">
        <v>33</v>
      </c>
      <c r="T45" s="5"/>
      <c r="U45" s="7">
        <v>10697.27</v>
      </c>
      <c r="V45" s="7">
        <v>4612.66</v>
      </c>
      <c r="W45" s="7">
        <v>4259.6499999999996</v>
      </c>
      <c r="X45" s="5">
        <v>0</v>
      </c>
      <c r="Y45" s="7">
        <v>1824.96</v>
      </c>
    </row>
    <row r="46" spans="1:25" ht="24.75" x14ac:dyDescent="0.25">
      <c r="A46" s="5" t="s">
        <v>26</v>
      </c>
      <c r="B46" s="5" t="s">
        <v>34</v>
      </c>
      <c r="C46" s="5" t="s">
        <v>43</v>
      </c>
      <c r="D46" s="5" t="s">
        <v>44</v>
      </c>
      <c r="E46" s="5" t="s">
        <v>41</v>
      </c>
      <c r="F46" s="5" t="s">
        <v>55</v>
      </c>
      <c r="G46" s="5">
        <v>2017</v>
      </c>
      <c r="H46" s="5" t="str">
        <f>_xlfn.CONCAT("04270142476")</f>
        <v>04270142476</v>
      </c>
      <c r="I46" s="5" t="s">
        <v>29</v>
      </c>
      <c r="J46" s="5" t="s">
        <v>30</v>
      </c>
      <c r="K46" s="5" t="str">
        <f>_xlfn.CONCAT("")</f>
        <v/>
      </c>
      <c r="L46" s="5" t="str">
        <f>_xlfn.CONCAT("4 4.1 2a")</f>
        <v>4 4.1 2a</v>
      </c>
      <c r="M46" s="5" t="str">
        <f>_xlfn.CONCAT("01814170443")</f>
        <v>01814170443</v>
      </c>
      <c r="N46" s="5" t="s">
        <v>115</v>
      </c>
      <c r="O46" s="5" t="s">
        <v>116</v>
      </c>
      <c r="P46" s="6">
        <v>44139</v>
      </c>
      <c r="Q46" s="5" t="s">
        <v>31</v>
      </c>
      <c r="R46" s="5" t="s">
        <v>32</v>
      </c>
      <c r="S46" s="5" t="s">
        <v>33</v>
      </c>
      <c r="T46" s="5"/>
      <c r="U46" s="7">
        <v>91280</v>
      </c>
      <c r="V46" s="7">
        <v>39359.94</v>
      </c>
      <c r="W46" s="7">
        <v>36347.699999999997</v>
      </c>
      <c r="X46" s="5">
        <v>0</v>
      </c>
      <c r="Y46" s="7">
        <v>15572.36</v>
      </c>
    </row>
    <row r="47" spans="1:25" x14ac:dyDescent="0.25">
      <c r="A47" s="5" t="s">
        <v>26</v>
      </c>
      <c r="B47" s="5" t="s">
        <v>34</v>
      </c>
      <c r="C47" s="5" t="s">
        <v>43</v>
      </c>
      <c r="D47" s="5" t="s">
        <v>73</v>
      </c>
      <c r="E47" s="5" t="s">
        <v>28</v>
      </c>
      <c r="F47" s="5" t="s">
        <v>99</v>
      </c>
      <c r="G47" s="5">
        <v>2017</v>
      </c>
      <c r="H47" s="5" t="str">
        <f>_xlfn.CONCAT("04270143391")</f>
        <v>04270143391</v>
      </c>
      <c r="I47" s="5" t="s">
        <v>29</v>
      </c>
      <c r="J47" s="5" t="s">
        <v>30</v>
      </c>
      <c r="K47" s="5" t="str">
        <f>_xlfn.CONCAT("")</f>
        <v/>
      </c>
      <c r="L47" s="5" t="str">
        <f>_xlfn.CONCAT("4 4.1 2a")</f>
        <v>4 4.1 2a</v>
      </c>
      <c r="M47" s="5" t="str">
        <f>_xlfn.CONCAT("CPPMHL91R06B474E")</f>
        <v>CPPMHL91R06B474E</v>
      </c>
      <c r="N47" s="5" t="s">
        <v>100</v>
      </c>
      <c r="O47" s="5" t="s">
        <v>117</v>
      </c>
      <c r="P47" s="6">
        <v>44139</v>
      </c>
      <c r="Q47" s="5" t="s">
        <v>31</v>
      </c>
      <c r="R47" s="5" t="s">
        <v>32</v>
      </c>
      <c r="S47" s="5" t="s">
        <v>33</v>
      </c>
      <c r="T47" s="5"/>
      <c r="U47" s="7">
        <v>87562.08</v>
      </c>
      <c r="V47" s="7">
        <v>37756.769999999997</v>
      </c>
      <c r="W47" s="7">
        <v>34867.22</v>
      </c>
      <c r="X47" s="5">
        <v>0</v>
      </c>
      <c r="Y47" s="7">
        <v>14938.09</v>
      </c>
    </row>
  </sheetData>
  <mergeCells count="2">
    <mergeCell ref="A1:Y1"/>
    <mergeCell ref="A2:Y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</dc:creator>
  <cp:lastModifiedBy>Michele</cp:lastModifiedBy>
  <dcterms:created xsi:type="dcterms:W3CDTF">2020-11-09T13:14:37Z</dcterms:created>
  <dcterms:modified xsi:type="dcterms:W3CDTF">2020-11-09T13:15:21Z</dcterms:modified>
</cp:coreProperties>
</file>