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82\"/>
    </mc:Choice>
  </mc:AlternateContent>
  <xr:revisionPtr revIDLastSave="0" documentId="8_{9B00ED01-FA47-4604-830D-AF7727DB0670}" xr6:coauthVersionLast="45" xr6:coauthVersionMax="45" xr10:uidLastSave="{00000000-0000-0000-0000-000000000000}"/>
  <bookViews>
    <workbookView xWindow="-120" yWindow="-120" windowWidth="20730" windowHeight="11160" xr2:uid="{7D44FD20-E8D1-4622-9F3C-CCB424C9C0D5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<sst xmlns="http://schemas.openxmlformats.org/spreadsheetml/2006/main" count="273" uniqueCount="89">
  <si>
    <t>Dettaglio Domande Pagabili Decreto 382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</si>
  <si>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</si>
  <si>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</si>
  <si>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</si>
  <si>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</si>
  <si>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</si>
  <si>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</si>
  <si>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</si>
  <si>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</si>
  <si>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</si>
  <si>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</si>
  <si>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</si>
  <si>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</si>
  <si>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</si>
  <si>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</si>
  <si>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</si>
  <si>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</si>
  <si>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</si>
  <si>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</si>
  <si>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</si>
  <si>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</si>
  <si>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</si>
  <si>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</si>
  <si>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</si>
  <si>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</si>
  <si>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</si>
  <si>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</si>
  <si>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</si>
  <si>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</si>
  <si>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</si>
  <si>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</si>
  <si>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</si>
  <si>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Anticipo</t>
  </si>
  <si>
    <t>Co-Finanziato</t>
  </si>
  <si>
    <t>CAA-CAF AGRI S.R.L.</t>
  </si>
  <si>
    <t>CAA Coldiretti srl</t>
  </si>
  <si>
    <t>Misure a Superficie</t>
  </si>
  <si>
    <t>CAA CIA srl</t>
  </si>
  <si>
    <t>Saldo</t>
  </si>
  <si>
    <t>SI</t>
  </si>
  <si>
    <t>CAA Confagricoltura srl</t>
  </si>
  <si>
    <t>MARCHE</t>
  </si>
  <si>
    <t>SERV. DEC. AGRICOLTURA E ALIM. - MACERATA</t>
  </si>
  <si>
    <t>CAA Coldiretti - MACERATA - 007</t>
  </si>
  <si>
    <t>FATTORI LUISA</t>
  </si>
  <si>
    <t>AGEA.ASR.2020.0047108</t>
  </si>
  <si>
    <t>SERV. DEC. AGRICOLTURA E ALIMENTAZIONE - ANCONA</t>
  </si>
  <si>
    <t>CAA CIA - ANCONA - 006</t>
  </si>
  <si>
    <t>NOVELLO MARCO</t>
  </si>
  <si>
    <t>AGEA.ASR.2020.0853817</t>
  </si>
  <si>
    <t>CAA LiberiAgricoltori srl già CAA AGCI srl</t>
  </si>
  <si>
    <t>CAA LiberiAgricoltori - MACERATA - 004</t>
  </si>
  <si>
    <t>SOCIETA' AGRICOLA F.LLI PARIS S.S.</t>
  </si>
  <si>
    <t>AGEA.ASR.2020.0826941</t>
  </si>
  <si>
    <t>CAA Coldiretti - MACERATA - 017</t>
  </si>
  <si>
    <t>SALVATORI MANUEL</t>
  </si>
  <si>
    <t>SERV. DEC. AGRICOLTURA E ALIMENTAZIONE - PESARO</t>
  </si>
  <si>
    <t>CAA Coldiretti - PESARO E URBINO - 006</t>
  </si>
  <si>
    <t>SOC.AGR.MONTALFOGLIO DI MONTANARI MARCO E DAVIDE S.S.</t>
  </si>
  <si>
    <t>CAA LiberiAgricoltori - MACERATA - 001</t>
  </si>
  <si>
    <t>SOCIETA' AGRICOLA DI PIETRANTONIO ANDREA E C. S.S.</t>
  </si>
  <si>
    <t>CAA CAF AGRI - MACERATA - 224</t>
  </si>
  <si>
    <t>MARINANGELI DIONISIO</t>
  </si>
  <si>
    <t>CAA CIA - PESARO E URBINO - 002</t>
  </si>
  <si>
    <t>PALA LUCA</t>
  </si>
  <si>
    <t>SERV. DEC. AGRICOLTURA E ALIM. -ASCOLI PICENO</t>
  </si>
  <si>
    <t>CAA Coldiretti - FERMO - 001</t>
  </si>
  <si>
    <t>PIERAGOSTINI BASILIO E POMPONI LUIGINA SOC. SEMPLICE</t>
  </si>
  <si>
    <t>CAA CAF AGRI - ASCOLI PICENO - 222</t>
  </si>
  <si>
    <t>AZ.AGRICOLA IL COLLE DI BORRACCINI ALVARO &amp; C.</t>
  </si>
  <si>
    <t>CAA UNICAA srl</t>
  </si>
  <si>
    <t>CAA UNICAA - ASCOLI PICENO - 003</t>
  </si>
  <si>
    <t>CRUCIANI LAURA</t>
  </si>
  <si>
    <t>IEZZI FRANCESCO E GIOVANNI</t>
  </si>
  <si>
    <t>CAA Confagricoltura - MACERATA - 001</t>
  </si>
  <si>
    <t>MAGGI LUIGI</t>
  </si>
  <si>
    <t>CAA CAF AGRI - PESARO E URBINO - 222</t>
  </si>
  <si>
    <t>RAGNI GINO</t>
  </si>
  <si>
    <t>MANCINI BERARDINO</t>
  </si>
  <si>
    <t>BOSCOROSSO SOCIETA' AGRICOLA A R.L.</t>
  </si>
  <si>
    <t>AGEA.ASR.2020.0826840</t>
  </si>
  <si>
    <t>CAA CIA - PESARO E URBINO - 007</t>
  </si>
  <si>
    <t>AZIENDA SPECIALE CONSORZIALE DEL CATRIA</t>
  </si>
  <si>
    <t>AGEA.ASR.2020.0849585</t>
  </si>
  <si>
    <t>CAA UNICAA - ASCOLI PICENO - 004</t>
  </si>
  <si>
    <t>VESPERINI EUGENIA</t>
  </si>
  <si>
    <t>AGEA.ASR.2020.0824212</t>
  </si>
  <si>
    <t>CAVALIERI ALESSANDRO</t>
  </si>
  <si>
    <t>AGEA.ASR.2020.0822306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</si>
</sst>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2C536-EE0E-46A6-A630-78E5D52CAFA2}">
  <dimension ref="A1:Y22"/>
  <sheetViews>
    <sheetView showGridLines="0" tabSelected="1" workbookViewId="0">
      <selection activeCell="F30" sqref="F30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1.71093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7.285156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36</v>
      </c>
      <c r="C4" s="5" t="s">
        <v>41</v>
      </c>
      <c r="D4" s="5" t="s">
        <v>42</v>
      </c>
      <c r="E4" s="5" t="s">
        <v>35</v>
      </c>
      <c r="F4" s="5" t="s">
        <v>43</v>
      </c>
      <c r="G4" s="5">
        <v>2017</v>
      </c>
      <c r="H4" s="5" t="str">
        <f>CONCATENATE("74240860424")</f>
        <v>74240860424</v>
      </c>
      <c r="I4" s="5" t="s">
        <v>29</v>
      </c>
      <c r="J4" s="5" t="s">
        <v>30</v>
      </c>
      <c r="K4" s="5" t="str">
        <f>CONCATENATE("")</f>
        <v/>
      </c>
      <c r="L4" s="5" t="str">
        <f>CONCATENATE("11 11.2 4b")</f>
        <v>11 11.2 4b</v>
      </c>
      <c r="M4" s="5" t="str">
        <f>CONCATENATE("FTTLSU42L54I436X")</f>
        <v>FTTLSU42L54I436X</v>
      </c>
      <c r="N4" s="5" t="s">
        <v>44</v>
      </c>
      <c r="O4" s="5" t="s">
        <v>45</v>
      </c>
      <c r="P4" s="6">
        <v>43903</v>
      </c>
      <c r="Q4" s="5" t="s">
        <v>31</v>
      </c>
      <c r="R4" s="5" t="s">
        <v>38</v>
      </c>
      <c r="S4" s="5" t="s">
        <v>33</v>
      </c>
      <c r="T4" s="5"/>
      <c r="U4" s="7">
        <v>4972.5600000000004</v>
      </c>
      <c r="V4" s="7">
        <v>2144.17</v>
      </c>
      <c r="W4" s="7">
        <v>1980.07</v>
      </c>
      <c r="X4" s="5">
        <v>0</v>
      </c>
      <c r="Y4" s="5">
        <v>848.32</v>
      </c>
    </row>
    <row r="5" spans="1:25" ht="24.75" x14ac:dyDescent="0.25">
      <c r="A5" s="5" t="s">
        <v>26</v>
      </c>
      <c r="B5" s="5" t="s">
        <v>27</v>
      </c>
      <c r="C5" s="5" t="s">
        <v>41</v>
      </c>
      <c r="D5" s="5" t="s">
        <v>46</v>
      </c>
      <c r="E5" s="5" t="s">
        <v>37</v>
      </c>
      <c r="F5" s="5" t="s">
        <v>47</v>
      </c>
      <c r="G5" s="5">
        <v>2017</v>
      </c>
      <c r="H5" s="5" t="str">
        <f>CONCATENATE("94270174223")</f>
        <v>94270174223</v>
      </c>
      <c r="I5" s="5" t="s">
        <v>29</v>
      </c>
      <c r="J5" s="5" t="s">
        <v>30</v>
      </c>
      <c r="K5" s="5" t="str">
        <f>CONCATENATE("")</f>
        <v/>
      </c>
      <c r="L5" s="5" t="str">
        <f>CONCATENATE("4 4.1 2a")</f>
        <v>4 4.1 2a</v>
      </c>
      <c r="M5" s="5" t="str">
        <f>CONCATENATE("NVLMRC95D06E388X")</f>
        <v>NVLMRC95D06E388X</v>
      </c>
      <c r="N5" s="5" t="s">
        <v>48</v>
      </c>
      <c r="O5" s="5" t="s">
        <v>49</v>
      </c>
      <c r="P5" s="6">
        <v>44018</v>
      </c>
      <c r="Q5" s="5" t="s">
        <v>31</v>
      </c>
      <c r="R5" s="5" t="s">
        <v>38</v>
      </c>
      <c r="S5" s="5" t="s">
        <v>33</v>
      </c>
      <c r="T5" s="5"/>
      <c r="U5" s="7">
        <v>32261.8</v>
      </c>
      <c r="V5" s="7">
        <v>13911.29</v>
      </c>
      <c r="W5" s="7">
        <v>12846.65</v>
      </c>
      <c r="X5" s="5">
        <v>0</v>
      </c>
      <c r="Y5" s="7">
        <v>5503.86</v>
      </c>
    </row>
    <row r="6" spans="1:25" x14ac:dyDescent="0.25">
      <c r="A6" s="5" t="s">
        <v>26</v>
      </c>
      <c r="B6" s="5" t="s">
        <v>36</v>
      </c>
      <c r="C6" s="5" t="s">
        <v>41</v>
      </c>
      <c r="D6" s="5" t="s">
        <v>42</v>
      </c>
      <c r="E6" s="5" t="s">
        <v>50</v>
      </c>
      <c r="F6" s="5" t="s">
        <v>51</v>
      </c>
      <c r="G6" s="5">
        <v>2017</v>
      </c>
      <c r="H6" s="5" t="str">
        <f>CONCATENATE("74211058305")</f>
        <v>74211058305</v>
      </c>
      <c r="I6" s="5" t="s">
        <v>29</v>
      </c>
      <c r="J6" s="5" t="s">
        <v>30</v>
      </c>
      <c r="K6" s="5" t="str">
        <f>CONCATENATE("")</f>
        <v/>
      </c>
      <c r="L6" s="5" t="str">
        <f>CONCATENATE("13 13.1 4a")</f>
        <v>13 13.1 4a</v>
      </c>
      <c r="M6" s="5" t="str">
        <f>CONCATENATE("01914940430")</f>
        <v>01914940430</v>
      </c>
      <c r="N6" s="5" t="s">
        <v>52</v>
      </c>
      <c r="O6" s="5" t="s">
        <v>53</v>
      </c>
      <c r="P6" s="6">
        <v>44018</v>
      </c>
      <c r="Q6" s="5" t="s">
        <v>31</v>
      </c>
      <c r="R6" s="5" t="s">
        <v>38</v>
      </c>
      <c r="S6" s="5" t="s">
        <v>33</v>
      </c>
      <c r="T6" s="5"/>
      <c r="U6" s="7">
        <v>1758.56</v>
      </c>
      <c r="V6" s="5">
        <v>758.29</v>
      </c>
      <c r="W6" s="5">
        <v>700.26</v>
      </c>
      <c r="X6" s="5">
        <v>0</v>
      </c>
      <c r="Y6" s="5">
        <v>300.01</v>
      </c>
    </row>
    <row r="7" spans="1:25" x14ac:dyDescent="0.25">
      <c r="A7" s="5" t="s">
        <v>26</v>
      </c>
      <c r="B7" s="5" t="s">
        <v>36</v>
      </c>
      <c r="C7" s="5" t="s">
        <v>41</v>
      </c>
      <c r="D7" s="5" t="s">
        <v>42</v>
      </c>
      <c r="E7" s="5" t="s">
        <v>35</v>
      </c>
      <c r="F7" s="5" t="s">
        <v>54</v>
      </c>
      <c r="G7" s="5">
        <v>2018</v>
      </c>
      <c r="H7" s="5" t="str">
        <f>CONCATENATE("84210250472")</f>
        <v>84210250472</v>
      </c>
      <c r="I7" s="5" t="s">
        <v>29</v>
      </c>
      <c r="J7" s="5" t="s">
        <v>30</v>
      </c>
      <c r="K7" s="5" t="str">
        <f>CONCATENATE("")</f>
        <v/>
      </c>
      <c r="L7" s="5" t="str">
        <f>CONCATENATE("13 13.1 4a")</f>
        <v>13 13.1 4a</v>
      </c>
      <c r="M7" s="5" t="str">
        <f>CONCATENATE("SLVMNL92S18I156D")</f>
        <v>SLVMNL92S18I156D</v>
      </c>
      <c r="N7" s="5" t="s">
        <v>55</v>
      </c>
      <c r="O7" s="5" t="s">
        <v>53</v>
      </c>
      <c r="P7" s="6">
        <v>44018</v>
      </c>
      <c r="Q7" s="5" t="s">
        <v>31</v>
      </c>
      <c r="R7" s="5" t="s">
        <v>38</v>
      </c>
      <c r="S7" s="5" t="s">
        <v>33</v>
      </c>
      <c r="T7" s="5"/>
      <c r="U7" s="5">
        <v>831.01</v>
      </c>
      <c r="V7" s="5">
        <v>358.33</v>
      </c>
      <c r="W7" s="5">
        <v>330.91</v>
      </c>
      <c r="X7" s="5">
        <v>0</v>
      </c>
      <c r="Y7" s="5">
        <v>141.77000000000001</v>
      </c>
    </row>
    <row r="8" spans="1:25" ht="24.75" x14ac:dyDescent="0.25">
      <c r="A8" s="5" t="s">
        <v>26</v>
      </c>
      <c r="B8" s="5" t="s">
        <v>36</v>
      </c>
      <c r="C8" s="5" t="s">
        <v>41</v>
      </c>
      <c r="D8" s="5" t="s">
        <v>56</v>
      </c>
      <c r="E8" s="5" t="s">
        <v>35</v>
      </c>
      <c r="F8" s="5" t="s">
        <v>57</v>
      </c>
      <c r="G8" s="5">
        <v>2019</v>
      </c>
      <c r="H8" s="5" t="str">
        <f>CONCATENATE("94210246206")</f>
        <v>94210246206</v>
      </c>
      <c r="I8" s="5" t="s">
        <v>29</v>
      </c>
      <c r="J8" s="5" t="s">
        <v>30</v>
      </c>
      <c r="K8" s="5" t="str">
        <f>CONCATENATE("")</f>
        <v/>
      </c>
      <c r="L8" s="5" t="str">
        <f>CONCATENATE("13 13.1 4a")</f>
        <v>13 13.1 4a</v>
      </c>
      <c r="M8" s="5" t="str">
        <f>CONCATENATE("02605240411")</f>
        <v>02605240411</v>
      </c>
      <c r="N8" s="5" t="s">
        <v>58</v>
      </c>
      <c r="O8" s="5" t="s">
        <v>53</v>
      </c>
      <c r="P8" s="6">
        <v>44018</v>
      </c>
      <c r="Q8" s="5" t="s">
        <v>31</v>
      </c>
      <c r="R8" s="5" t="s">
        <v>38</v>
      </c>
      <c r="S8" s="5" t="s">
        <v>33</v>
      </c>
      <c r="T8" s="5"/>
      <c r="U8" s="7">
        <v>7666.68</v>
      </c>
      <c r="V8" s="7">
        <v>3305.87</v>
      </c>
      <c r="W8" s="7">
        <v>3052.87</v>
      </c>
      <c r="X8" s="5">
        <v>0</v>
      </c>
      <c r="Y8" s="7">
        <v>1307.94</v>
      </c>
    </row>
    <row r="9" spans="1:25" ht="24.75" x14ac:dyDescent="0.25">
      <c r="A9" s="5" t="s">
        <v>26</v>
      </c>
      <c r="B9" s="5" t="s">
        <v>36</v>
      </c>
      <c r="C9" s="5" t="s">
        <v>41</v>
      </c>
      <c r="D9" s="5" t="s">
        <v>42</v>
      </c>
      <c r="E9" s="5" t="s">
        <v>50</v>
      </c>
      <c r="F9" s="5" t="s">
        <v>59</v>
      </c>
      <c r="G9" s="5">
        <v>2017</v>
      </c>
      <c r="H9" s="5" t="str">
        <f>CONCATENATE("74210717513")</f>
        <v>74210717513</v>
      </c>
      <c r="I9" s="5" t="s">
        <v>29</v>
      </c>
      <c r="J9" s="5" t="s">
        <v>30</v>
      </c>
      <c r="K9" s="5" t="str">
        <f>CONCATENATE("")</f>
        <v/>
      </c>
      <c r="L9" s="5" t="str">
        <f>CONCATENATE("13 13.1 4a")</f>
        <v>13 13.1 4a</v>
      </c>
      <c r="M9" s="5" t="str">
        <f>CONCATENATE("01246270431")</f>
        <v>01246270431</v>
      </c>
      <c r="N9" s="5" t="s">
        <v>60</v>
      </c>
      <c r="O9" s="5" t="s">
        <v>53</v>
      </c>
      <c r="P9" s="6">
        <v>44018</v>
      </c>
      <c r="Q9" s="5" t="s">
        <v>31</v>
      </c>
      <c r="R9" s="5" t="s">
        <v>38</v>
      </c>
      <c r="S9" s="5" t="s">
        <v>33</v>
      </c>
      <c r="T9" s="5"/>
      <c r="U9" s="7">
        <v>5400</v>
      </c>
      <c r="V9" s="7">
        <v>2328.48</v>
      </c>
      <c r="W9" s="7">
        <v>2150.2800000000002</v>
      </c>
      <c r="X9" s="5">
        <v>0</v>
      </c>
      <c r="Y9" s="5">
        <v>921.24</v>
      </c>
    </row>
    <row r="10" spans="1:25" x14ac:dyDescent="0.25">
      <c r="A10" s="5" t="s">
        <v>26</v>
      </c>
      <c r="B10" s="5" t="s">
        <v>36</v>
      </c>
      <c r="C10" s="5" t="s">
        <v>41</v>
      </c>
      <c r="D10" s="5" t="s">
        <v>42</v>
      </c>
      <c r="E10" s="5" t="s">
        <v>34</v>
      </c>
      <c r="F10" s="5" t="s">
        <v>61</v>
      </c>
      <c r="G10" s="5">
        <v>2018</v>
      </c>
      <c r="H10" s="5" t="str">
        <f>CONCATENATE("84210314120")</f>
        <v>84210314120</v>
      </c>
      <c r="I10" s="5" t="s">
        <v>29</v>
      </c>
      <c r="J10" s="5" t="s">
        <v>30</v>
      </c>
      <c r="K10" s="5" t="str">
        <f>CONCATENATE("")</f>
        <v/>
      </c>
      <c r="L10" s="5" t="str">
        <f>CONCATENATE("13 13.1 4a")</f>
        <v>13 13.1 4a</v>
      </c>
      <c r="M10" s="5" t="str">
        <f>CONCATENATE("MRNDNS31C28I436J")</f>
        <v>MRNDNS31C28I436J</v>
      </c>
      <c r="N10" s="5" t="s">
        <v>62</v>
      </c>
      <c r="O10" s="5" t="s">
        <v>53</v>
      </c>
      <c r="P10" s="6">
        <v>44018</v>
      </c>
      <c r="Q10" s="5" t="s">
        <v>31</v>
      </c>
      <c r="R10" s="5" t="s">
        <v>38</v>
      </c>
      <c r="S10" s="5" t="s">
        <v>33</v>
      </c>
      <c r="T10" s="5"/>
      <c r="U10" s="5">
        <v>905.66</v>
      </c>
      <c r="V10" s="5">
        <v>390.52</v>
      </c>
      <c r="W10" s="5">
        <v>360.63</v>
      </c>
      <c r="X10" s="5">
        <v>0</v>
      </c>
      <c r="Y10" s="5">
        <v>154.51</v>
      </c>
    </row>
    <row r="11" spans="1:25" ht="24.75" x14ac:dyDescent="0.25">
      <c r="A11" s="5" t="s">
        <v>26</v>
      </c>
      <c r="B11" s="5" t="s">
        <v>36</v>
      </c>
      <c r="C11" s="5" t="s">
        <v>41</v>
      </c>
      <c r="D11" s="5" t="s">
        <v>56</v>
      </c>
      <c r="E11" s="5" t="s">
        <v>37</v>
      </c>
      <c r="F11" s="5" t="s">
        <v>63</v>
      </c>
      <c r="G11" s="5">
        <v>2019</v>
      </c>
      <c r="H11" s="5" t="str">
        <f>CONCATENATE("94210148964")</f>
        <v>94210148964</v>
      </c>
      <c r="I11" s="5" t="s">
        <v>29</v>
      </c>
      <c r="J11" s="5" t="s">
        <v>30</v>
      </c>
      <c r="K11" s="5" t="str">
        <f>CONCATENATE("")</f>
        <v/>
      </c>
      <c r="L11" s="5" t="str">
        <f>CONCATENATE("13 13.1 4a")</f>
        <v>13 13.1 4a</v>
      </c>
      <c r="M11" s="5" t="str">
        <f>CONCATENATE("PLALCU74D12G479Y")</f>
        <v>PLALCU74D12G479Y</v>
      </c>
      <c r="N11" s="5" t="s">
        <v>64</v>
      </c>
      <c r="O11" s="5" t="s">
        <v>53</v>
      </c>
      <c r="P11" s="6">
        <v>44018</v>
      </c>
      <c r="Q11" s="5" t="s">
        <v>31</v>
      </c>
      <c r="R11" s="5" t="s">
        <v>38</v>
      </c>
      <c r="S11" s="5" t="s">
        <v>33</v>
      </c>
      <c r="T11" s="5"/>
      <c r="U11" s="7">
        <v>4553.91</v>
      </c>
      <c r="V11" s="7">
        <v>1963.65</v>
      </c>
      <c r="W11" s="7">
        <v>1813.37</v>
      </c>
      <c r="X11" s="5">
        <v>0</v>
      </c>
      <c r="Y11" s="5">
        <v>776.89</v>
      </c>
    </row>
    <row r="12" spans="1:25" ht="24.75" x14ac:dyDescent="0.25">
      <c r="A12" s="5" t="s">
        <v>26</v>
      </c>
      <c r="B12" s="5" t="s">
        <v>36</v>
      </c>
      <c r="C12" s="5" t="s">
        <v>41</v>
      </c>
      <c r="D12" s="5" t="s">
        <v>65</v>
      </c>
      <c r="E12" s="5" t="s">
        <v>35</v>
      </c>
      <c r="F12" s="5" t="s">
        <v>66</v>
      </c>
      <c r="G12" s="5">
        <v>2019</v>
      </c>
      <c r="H12" s="5" t="str">
        <f>CONCATENATE("94210239011")</f>
        <v>94210239011</v>
      </c>
      <c r="I12" s="5" t="s">
        <v>29</v>
      </c>
      <c r="J12" s="5" t="s">
        <v>30</v>
      </c>
      <c r="K12" s="5" t="str">
        <f>CONCATENATE("")</f>
        <v/>
      </c>
      <c r="L12" s="5" t="str">
        <f>CONCATENATE("13 13.1 4a")</f>
        <v>13 13.1 4a</v>
      </c>
      <c r="M12" s="5" t="str">
        <f>CONCATENATE("01235990445")</f>
        <v>01235990445</v>
      </c>
      <c r="N12" s="5" t="s">
        <v>67</v>
      </c>
      <c r="O12" s="5" t="s">
        <v>53</v>
      </c>
      <c r="P12" s="6">
        <v>44018</v>
      </c>
      <c r="Q12" s="5" t="s">
        <v>31</v>
      </c>
      <c r="R12" s="5" t="s">
        <v>38</v>
      </c>
      <c r="S12" s="5" t="s">
        <v>33</v>
      </c>
      <c r="T12" s="5"/>
      <c r="U12" s="7">
        <v>1627.19</v>
      </c>
      <c r="V12" s="5">
        <v>701.64</v>
      </c>
      <c r="W12" s="5">
        <v>647.95000000000005</v>
      </c>
      <c r="X12" s="5">
        <v>0</v>
      </c>
      <c r="Y12" s="5">
        <v>277.60000000000002</v>
      </c>
    </row>
    <row r="13" spans="1:25" ht="24.75" x14ac:dyDescent="0.25">
      <c r="A13" s="5" t="s">
        <v>26</v>
      </c>
      <c r="B13" s="5" t="s">
        <v>36</v>
      </c>
      <c r="C13" s="5" t="s">
        <v>41</v>
      </c>
      <c r="D13" s="5" t="s">
        <v>65</v>
      </c>
      <c r="E13" s="5" t="s">
        <v>34</v>
      </c>
      <c r="F13" s="5" t="s">
        <v>68</v>
      </c>
      <c r="G13" s="5">
        <v>2019</v>
      </c>
      <c r="H13" s="5" t="str">
        <f>CONCATENATE("94210835446")</f>
        <v>94210835446</v>
      </c>
      <c r="I13" s="5" t="s">
        <v>29</v>
      </c>
      <c r="J13" s="5" t="s">
        <v>30</v>
      </c>
      <c r="K13" s="5" t="str">
        <f>CONCATENATE("")</f>
        <v/>
      </c>
      <c r="L13" s="5" t="str">
        <f>CONCATENATE("13 13.1 4a")</f>
        <v>13 13.1 4a</v>
      </c>
      <c r="M13" s="5" t="str">
        <f>CONCATENATE("01109820447")</f>
        <v>01109820447</v>
      </c>
      <c r="N13" s="5" t="s">
        <v>69</v>
      </c>
      <c r="O13" s="5" t="s">
        <v>53</v>
      </c>
      <c r="P13" s="6">
        <v>44018</v>
      </c>
      <c r="Q13" s="5" t="s">
        <v>31</v>
      </c>
      <c r="R13" s="5" t="s">
        <v>38</v>
      </c>
      <c r="S13" s="5" t="s">
        <v>33</v>
      </c>
      <c r="T13" s="5"/>
      <c r="U13" s="7">
        <v>1192</v>
      </c>
      <c r="V13" s="5">
        <v>513.99</v>
      </c>
      <c r="W13" s="5">
        <v>474.65</v>
      </c>
      <c r="X13" s="5">
        <v>0</v>
      </c>
      <c r="Y13" s="5">
        <v>203.36</v>
      </c>
    </row>
    <row r="14" spans="1:25" ht="24.75" x14ac:dyDescent="0.25">
      <c r="A14" s="5" t="s">
        <v>26</v>
      </c>
      <c r="B14" s="5" t="s">
        <v>36</v>
      </c>
      <c r="C14" s="5" t="s">
        <v>41</v>
      </c>
      <c r="D14" s="5" t="s">
        <v>65</v>
      </c>
      <c r="E14" s="5" t="s">
        <v>70</v>
      </c>
      <c r="F14" s="5" t="s">
        <v>71</v>
      </c>
      <c r="G14" s="5">
        <v>2019</v>
      </c>
      <c r="H14" s="5" t="str">
        <f>CONCATENATE("94210741552")</f>
        <v>94210741552</v>
      </c>
      <c r="I14" s="5" t="s">
        <v>39</v>
      </c>
      <c r="J14" s="5" t="s">
        <v>30</v>
      </c>
      <c r="K14" s="5" t="str">
        <f>CONCATENATE("")</f>
        <v/>
      </c>
      <c r="L14" s="5" t="str">
        <f>CONCATENATE("13 13.1 4a")</f>
        <v>13 13.1 4a</v>
      </c>
      <c r="M14" s="5" t="str">
        <f>CONCATENATE("CRCLRA77P50A462V")</f>
        <v>CRCLRA77P50A462V</v>
      </c>
      <c r="N14" s="5" t="s">
        <v>72</v>
      </c>
      <c r="O14" s="5" t="s">
        <v>53</v>
      </c>
      <c r="P14" s="6">
        <v>44018</v>
      </c>
      <c r="Q14" s="5" t="s">
        <v>31</v>
      </c>
      <c r="R14" s="5" t="s">
        <v>38</v>
      </c>
      <c r="S14" s="5" t="s">
        <v>33</v>
      </c>
      <c r="T14" s="5"/>
      <c r="U14" s="7">
        <v>2155.92</v>
      </c>
      <c r="V14" s="5">
        <v>929.63</v>
      </c>
      <c r="W14" s="5">
        <v>858.49</v>
      </c>
      <c r="X14" s="5">
        <v>0</v>
      </c>
      <c r="Y14" s="5">
        <v>367.8</v>
      </c>
    </row>
    <row r="15" spans="1:25" ht="24.75" x14ac:dyDescent="0.25">
      <c r="A15" s="5" t="s">
        <v>26</v>
      </c>
      <c r="B15" s="5" t="s">
        <v>36</v>
      </c>
      <c r="C15" s="5" t="s">
        <v>41</v>
      </c>
      <c r="D15" s="5" t="s">
        <v>65</v>
      </c>
      <c r="E15" s="5" t="s">
        <v>35</v>
      </c>
      <c r="F15" s="5" t="s">
        <v>66</v>
      </c>
      <c r="G15" s="5">
        <v>2019</v>
      </c>
      <c r="H15" s="5" t="str">
        <f>CONCATENATE("94210695550")</f>
        <v>94210695550</v>
      </c>
      <c r="I15" s="5" t="s">
        <v>29</v>
      </c>
      <c r="J15" s="5" t="s">
        <v>30</v>
      </c>
      <c r="K15" s="5" t="str">
        <f>CONCATENATE("")</f>
        <v/>
      </c>
      <c r="L15" s="5" t="str">
        <f>CONCATENATE("13 13.1 4a")</f>
        <v>13 13.1 4a</v>
      </c>
      <c r="M15" s="5" t="str">
        <f>CONCATENATE("01263460444")</f>
        <v>01263460444</v>
      </c>
      <c r="N15" s="5" t="s">
        <v>73</v>
      </c>
      <c r="O15" s="5" t="s">
        <v>53</v>
      </c>
      <c r="P15" s="6">
        <v>44018</v>
      </c>
      <c r="Q15" s="5" t="s">
        <v>31</v>
      </c>
      <c r="R15" s="5" t="s">
        <v>38</v>
      </c>
      <c r="S15" s="5" t="s">
        <v>33</v>
      </c>
      <c r="T15" s="5"/>
      <c r="U15" s="7">
        <v>2843.58</v>
      </c>
      <c r="V15" s="7">
        <v>1226.1500000000001</v>
      </c>
      <c r="W15" s="7">
        <v>1132.31</v>
      </c>
      <c r="X15" s="5">
        <v>0</v>
      </c>
      <c r="Y15" s="5">
        <v>485.12</v>
      </c>
    </row>
    <row r="16" spans="1:25" x14ac:dyDescent="0.25">
      <c r="A16" s="5" t="s">
        <v>26</v>
      </c>
      <c r="B16" s="5" t="s">
        <v>36</v>
      </c>
      <c r="C16" s="5" t="s">
        <v>41</v>
      </c>
      <c r="D16" s="5" t="s">
        <v>42</v>
      </c>
      <c r="E16" s="5" t="s">
        <v>40</v>
      </c>
      <c r="F16" s="5" t="s">
        <v>74</v>
      </c>
      <c r="G16" s="5">
        <v>2018</v>
      </c>
      <c r="H16" s="5" t="str">
        <f>CONCATENATE("84210812545")</f>
        <v>84210812545</v>
      </c>
      <c r="I16" s="5" t="s">
        <v>29</v>
      </c>
      <c r="J16" s="5" t="s">
        <v>30</v>
      </c>
      <c r="K16" s="5" t="str">
        <f>CONCATENATE("")</f>
        <v/>
      </c>
      <c r="L16" s="5" t="str">
        <f>CONCATENATE("13 13.1 4a")</f>
        <v>13 13.1 4a</v>
      </c>
      <c r="M16" s="5" t="str">
        <f>CONCATENATE("MGGLGU63P30B474G")</f>
        <v>MGGLGU63P30B474G</v>
      </c>
      <c r="N16" s="5" t="s">
        <v>75</v>
      </c>
      <c r="O16" s="5" t="s">
        <v>53</v>
      </c>
      <c r="P16" s="6">
        <v>44018</v>
      </c>
      <c r="Q16" s="5" t="s">
        <v>31</v>
      </c>
      <c r="R16" s="5" t="s">
        <v>38</v>
      </c>
      <c r="S16" s="5" t="s">
        <v>33</v>
      </c>
      <c r="T16" s="5"/>
      <c r="U16" s="5">
        <v>514.1</v>
      </c>
      <c r="V16" s="5">
        <v>221.68</v>
      </c>
      <c r="W16" s="5">
        <v>204.71</v>
      </c>
      <c r="X16" s="5">
        <v>0</v>
      </c>
      <c r="Y16" s="5">
        <v>87.71</v>
      </c>
    </row>
    <row r="17" spans="1:25" ht="24.75" x14ac:dyDescent="0.25">
      <c r="A17" s="5" t="s">
        <v>26</v>
      </c>
      <c r="B17" s="5" t="s">
        <v>36</v>
      </c>
      <c r="C17" s="5" t="s">
        <v>41</v>
      </c>
      <c r="D17" s="5" t="s">
        <v>56</v>
      </c>
      <c r="E17" s="5" t="s">
        <v>34</v>
      </c>
      <c r="F17" s="5" t="s">
        <v>76</v>
      </c>
      <c r="G17" s="5">
        <v>2019</v>
      </c>
      <c r="H17" s="5" t="str">
        <f>CONCATENATE("94210773118")</f>
        <v>94210773118</v>
      </c>
      <c r="I17" s="5" t="s">
        <v>29</v>
      </c>
      <c r="J17" s="5" t="s">
        <v>30</v>
      </c>
      <c r="K17" s="5" t="str">
        <f>CONCATENATE("")</f>
        <v/>
      </c>
      <c r="L17" s="5" t="str">
        <f>CONCATENATE("13 13.1 4a")</f>
        <v>13 13.1 4a</v>
      </c>
      <c r="M17" s="5" t="str">
        <f>CONCATENATE("RGNGNI35C23B352I")</f>
        <v>RGNGNI35C23B352I</v>
      </c>
      <c r="N17" s="5" t="s">
        <v>77</v>
      </c>
      <c r="O17" s="5" t="s">
        <v>53</v>
      </c>
      <c r="P17" s="6">
        <v>44018</v>
      </c>
      <c r="Q17" s="5" t="s">
        <v>31</v>
      </c>
      <c r="R17" s="5" t="s">
        <v>38</v>
      </c>
      <c r="S17" s="5" t="s">
        <v>33</v>
      </c>
      <c r="T17" s="5"/>
      <c r="U17" s="5">
        <v>585.12</v>
      </c>
      <c r="V17" s="5">
        <v>252.3</v>
      </c>
      <c r="W17" s="5">
        <v>232.99</v>
      </c>
      <c r="X17" s="5">
        <v>0</v>
      </c>
      <c r="Y17" s="5">
        <v>99.83</v>
      </c>
    </row>
    <row r="18" spans="1:25" x14ac:dyDescent="0.25">
      <c r="A18" s="5" t="s">
        <v>26</v>
      </c>
      <c r="B18" s="5" t="s">
        <v>36</v>
      </c>
      <c r="C18" s="5" t="s">
        <v>41</v>
      </c>
      <c r="D18" s="5" t="s">
        <v>42</v>
      </c>
      <c r="E18" s="5" t="s">
        <v>35</v>
      </c>
      <c r="F18" s="5" t="s">
        <v>43</v>
      </c>
      <c r="G18" s="5">
        <v>2018</v>
      </c>
      <c r="H18" s="5" t="str">
        <f>CONCATENATE("84211085422")</f>
        <v>84211085422</v>
      </c>
      <c r="I18" s="5" t="s">
        <v>29</v>
      </c>
      <c r="J18" s="5" t="s">
        <v>30</v>
      </c>
      <c r="K18" s="5" t="str">
        <f>CONCATENATE("")</f>
        <v/>
      </c>
      <c r="L18" s="5" t="str">
        <f>CONCATENATE("13 13.1 4a")</f>
        <v>13 13.1 4a</v>
      </c>
      <c r="M18" s="5" t="str">
        <f>CONCATENATE("MNCBRD55E12L597B")</f>
        <v>MNCBRD55E12L597B</v>
      </c>
      <c r="N18" s="5" t="s">
        <v>78</v>
      </c>
      <c r="O18" s="5" t="s">
        <v>53</v>
      </c>
      <c r="P18" s="6">
        <v>44018</v>
      </c>
      <c r="Q18" s="5" t="s">
        <v>31</v>
      </c>
      <c r="R18" s="5" t="s">
        <v>38</v>
      </c>
      <c r="S18" s="5" t="s">
        <v>33</v>
      </c>
      <c r="T18" s="5"/>
      <c r="U18" s="7">
        <v>9000</v>
      </c>
      <c r="V18" s="7">
        <v>3880.8</v>
      </c>
      <c r="W18" s="7">
        <v>3583.8</v>
      </c>
      <c r="X18" s="5">
        <v>0</v>
      </c>
      <c r="Y18" s="7">
        <v>1535.4</v>
      </c>
    </row>
    <row r="19" spans="1:25" x14ac:dyDescent="0.25">
      <c r="A19" s="5" t="s">
        <v>26</v>
      </c>
      <c r="B19" s="5" t="s">
        <v>27</v>
      </c>
      <c r="C19" s="5" t="s">
        <v>41</v>
      </c>
      <c r="D19" s="5" t="s">
        <v>42</v>
      </c>
      <c r="E19" s="5" t="s">
        <v>28</v>
      </c>
      <c r="F19" s="5" t="s">
        <v>28</v>
      </c>
      <c r="G19" s="5">
        <v>2017</v>
      </c>
      <c r="H19" s="5" t="str">
        <f>CONCATENATE("94270174132")</f>
        <v>94270174132</v>
      </c>
      <c r="I19" s="5" t="s">
        <v>29</v>
      </c>
      <c r="J19" s="5" t="s">
        <v>30</v>
      </c>
      <c r="K19" s="5" t="str">
        <f>CONCATENATE("")</f>
        <v/>
      </c>
      <c r="L19" s="5" t="str">
        <f>CONCATENATE("4 4.1 2a")</f>
        <v>4 4.1 2a</v>
      </c>
      <c r="M19" s="5" t="str">
        <f>CONCATENATE("00878080431")</f>
        <v>00878080431</v>
      </c>
      <c r="N19" s="5" t="s">
        <v>79</v>
      </c>
      <c r="O19" s="5" t="s">
        <v>80</v>
      </c>
      <c r="P19" s="6">
        <v>44018</v>
      </c>
      <c r="Q19" s="5" t="s">
        <v>31</v>
      </c>
      <c r="R19" s="5" t="s">
        <v>38</v>
      </c>
      <c r="S19" s="5" t="s">
        <v>33</v>
      </c>
      <c r="T19" s="5"/>
      <c r="U19" s="7">
        <v>135803.57999999999</v>
      </c>
      <c r="V19" s="7">
        <v>58558.5</v>
      </c>
      <c r="W19" s="7">
        <v>54076.99</v>
      </c>
      <c r="X19" s="5">
        <v>0</v>
      </c>
      <c r="Y19" s="7">
        <v>23168.09</v>
      </c>
    </row>
    <row r="20" spans="1:25" ht="24.75" x14ac:dyDescent="0.25">
      <c r="A20" s="5" t="s">
        <v>26</v>
      </c>
      <c r="B20" s="5" t="s">
        <v>36</v>
      </c>
      <c r="C20" s="5" t="s">
        <v>41</v>
      </c>
      <c r="D20" s="5" t="s">
        <v>56</v>
      </c>
      <c r="E20" s="5" t="s">
        <v>37</v>
      </c>
      <c r="F20" s="5" t="s">
        <v>81</v>
      </c>
      <c r="G20" s="5">
        <v>2019</v>
      </c>
      <c r="H20" s="5" t="str">
        <f>CONCATENATE("94211374254")</f>
        <v>94211374254</v>
      </c>
      <c r="I20" s="5" t="s">
        <v>29</v>
      </c>
      <c r="J20" s="5" t="s">
        <v>30</v>
      </c>
      <c r="K20" s="5" t="str">
        <f>CONCATENATE("")</f>
        <v/>
      </c>
      <c r="L20" s="5" t="str">
        <f>CONCATENATE("12 12.1 4a")</f>
        <v>12 12.1 4a</v>
      </c>
      <c r="M20" s="5" t="str">
        <f>CONCATENATE("00170370415")</f>
        <v>00170370415</v>
      </c>
      <c r="N20" s="5" t="s">
        <v>82</v>
      </c>
      <c r="O20" s="5" t="s">
        <v>83</v>
      </c>
      <c r="P20" s="6">
        <v>44018</v>
      </c>
      <c r="Q20" s="5" t="s">
        <v>31</v>
      </c>
      <c r="R20" s="5" t="s">
        <v>38</v>
      </c>
      <c r="S20" s="5" t="s">
        <v>33</v>
      </c>
      <c r="T20" s="5"/>
      <c r="U20" s="7">
        <v>62708.97</v>
      </c>
      <c r="V20" s="7">
        <v>27040.11</v>
      </c>
      <c r="W20" s="7">
        <v>24970.71</v>
      </c>
      <c r="X20" s="5">
        <v>0</v>
      </c>
      <c r="Y20" s="7">
        <v>10698.15</v>
      </c>
    </row>
    <row r="21" spans="1:25" x14ac:dyDescent="0.25">
      <c r="A21" s="5" t="s">
        <v>26</v>
      </c>
      <c r="B21" s="5" t="s">
        <v>27</v>
      </c>
      <c r="C21" s="5" t="s">
        <v>41</v>
      </c>
      <c r="D21" s="5" t="s">
        <v>41</v>
      </c>
      <c r="E21" s="5" t="s">
        <v>70</v>
      </c>
      <c r="F21" s="5" t="s">
        <v>84</v>
      </c>
      <c r="G21" s="5">
        <v>2017</v>
      </c>
      <c r="H21" s="5" t="str">
        <f>CONCATENATE("04270070511")</f>
        <v>04270070511</v>
      </c>
      <c r="I21" s="5" t="s">
        <v>29</v>
      </c>
      <c r="J21" s="5" t="s">
        <v>30</v>
      </c>
      <c r="K21" s="5" t="str">
        <f>CONCATENATE("")</f>
        <v/>
      </c>
      <c r="L21" s="5" t="str">
        <f>CONCATENATE("19 19.2 6b")</f>
        <v>19 19.2 6b</v>
      </c>
      <c r="M21" s="5" t="str">
        <f>CONCATENATE("VSPGNE89C55H769H")</f>
        <v>VSPGNE89C55H769H</v>
      </c>
      <c r="N21" s="5" t="s">
        <v>85</v>
      </c>
      <c r="O21" s="5" t="s">
        <v>86</v>
      </c>
      <c r="P21" s="6">
        <v>44013</v>
      </c>
      <c r="Q21" s="5" t="s">
        <v>31</v>
      </c>
      <c r="R21" s="5" t="s">
        <v>32</v>
      </c>
      <c r="S21" s="5" t="s">
        <v>33</v>
      </c>
      <c r="T21" s="5"/>
      <c r="U21" s="7">
        <v>100000</v>
      </c>
      <c r="V21" s="7">
        <v>43120</v>
      </c>
      <c r="W21" s="7">
        <v>39820</v>
      </c>
      <c r="X21" s="5">
        <v>0</v>
      </c>
      <c r="Y21" s="7">
        <v>17060</v>
      </c>
    </row>
    <row r="22" spans="1:25" x14ac:dyDescent="0.25">
      <c r="A22" s="5" t="s">
        <v>26</v>
      </c>
      <c r="B22" s="5" t="s">
        <v>27</v>
      </c>
      <c r="C22" s="5" t="s">
        <v>41</v>
      </c>
      <c r="D22" s="5" t="s">
        <v>42</v>
      </c>
      <c r="E22" s="5" t="s">
        <v>28</v>
      </c>
      <c r="F22" s="5" t="s">
        <v>28</v>
      </c>
      <c r="G22" s="5">
        <v>2017</v>
      </c>
      <c r="H22" s="5" t="str">
        <f>CONCATENATE("04270070529")</f>
        <v>04270070529</v>
      </c>
      <c r="I22" s="5" t="s">
        <v>29</v>
      </c>
      <c r="J22" s="5" t="s">
        <v>30</v>
      </c>
      <c r="K22" s="5" t="str">
        <f>CONCATENATE("")</f>
        <v/>
      </c>
      <c r="L22" s="5" t="str">
        <f>CONCATENATE("4 4.1 2a")</f>
        <v>4 4.1 2a</v>
      </c>
      <c r="M22" s="5" t="str">
        <f>CONCATENATE("CVLLSN95C02E783I")</f>
        <v>CVLLSN95C02E783I</v>
      </c>
      <c r="N22" s="5" t="s">
        <v>87</v>
      </c>
      <c r="O22" s="5" t="s">
        <v>88</v>
      </c>
      <c r="P22" s="6">
        <v>44013</v>
      </c>
      <c r="Q22" s="5" t="s">
        <v>31</v>
      </c>
      <c r="R22" s="5" t="s">
        <v>32</v>
      </c>
      <c r="S22" s="5" t="s">
        <v>33</v>
      </c>
      <c r="T22" s="5"/>
      <c r="U22" s="7">
        <v>64039.83</v>
      </c>
      <c r="V22" s="7">
        <v>27613.97</v>
      </c>
      <c r="W22" s="7">
        <v>25500.66</v>
      </c>
      <c r="X22" s="5">
        <v>0</v>
      </c>
      <c r="Y22" s="7">
        <v>10925.2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2020-07-14T14:09:19Z</dcterms:created>
  <dcterms:modified xsi:type="dcterms:W3CDTF">2020-07-14T14:09:55Z</dcterms:modified>
</cp:coreProperties>
</file>