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85\"/>
    </mc:Choice>
  </mc:AlternateContent>
  <xr:revisionPtr revIDLastSave="0" documentId="8_{6B8973A1-85C6-44E4-BC6A-9C5239791CEA}" xr6:coauthVersionLast="31" xr6:coauthVersionMax="31" xr10:uidLastSave="{00000000-0000-0000-0000-000000000000}"/>
  <bookViews>
    <workbookView xWindow="0" yWindow="0" windowWidth="28800" windowHeight="10725" xr2:uid="{162CB05B-8401-4B40-BF78-682CFF6680FB}"/>
  </bookViews>
  <sheets>
    <sheet name="Dettaglio_Domande_Pagabili_AGE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<sst xmlns="http://schemas.openxmlformats.org/spreadsheetml/2006/main" count="506" uniqueCount="109">
  <si>
    <t>Dettaglio Domande Pagabili Decreto 185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</si>
  <si>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</si>
  <si>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</si>
  <si>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</si>
  <si>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</si>
  <si>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</si>
  <si>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</si>
  <si>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</si>
  <si>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</si>
  <si>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</si>
  <si>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</si>
  <si>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</si>
  <si>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</si>
  <si>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</si>
  <si>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</si>
  <si>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</si>
  <si>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</si>
  <si>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</si>
  <si>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</si>
  <si>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</si>
  <si>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</si>
  <si>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</si>
  <si>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</si>
  <si>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</si>
  <si>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</si>
  <si>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</si>
  <si>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</si>
  <si>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Confagricoltura srl</t>
  </si>
  <si>
    <t>NO</t>
  </si>
  <si>
    <t>Nuova Programmazione</t>
  </si>
  <si>
    <t>In Liquidazione</t>
  </si>
  <si>
    <t>Saldo</t>
  </si>
  <si>
    <t>Co-Finanziato</t>
  </si>
  <si>
    <t>Misure Strutturali</t>
  </si>
  <si>
    <t>IN PROPRIO</t>
  </si>
  <si>
    <t>SI</t>
  </si>
  <si>
    <t>SAL</t>
  </si>
  <si>
    <t>CAA CIA srl</t>
  </si>
  <si>
    <t>CAA Coldiretti srl</t>
  </si>
  <si>
    <t>Trascinamenti</t>
  </si>
  <si>
    <t>CAA-CAF AGRI S.R.L.</t>
  </si>
  <si>
    <t>CAA LiberiAgricoltori srl già CAA AGCI srl</t>
  </si>
  <si>
    <t>CAA UNICAA srl</t>
  </si>
  <si>
    <t>MARCHE</t>
  </si>
  <si>
    <t>SERV. DEC. AGRICOLTURA E ALIM. -ASCOLI PICENO</t>
  </si>
  <si>
    <t>CAA Coldiretti - ASCOLI PICENO - 025</t>
  </si>
  <si>
    <t>GUGLIELMI ENRICA</t>
  </si>
  <si>
    <t>AGEA.ASR.2018.0095130</t>
  </si>
  <si>
    <t>CAA Coldiretti - ASCOLI PICENO - 040</t>
  </si>
  <si>
    <t>MICHETTI ARGENTINA</t>
  </si>
  <si>
    <t>AGEA.ASR.2018.0386401</t>
  </si>
  <si>
    <t>SERV. DEC. AGRICOLTURA E ALIM. - MACERATA</t>
  </si>
  <si>
    <t>CAA CAF AGRI - MACERATA - 227</t>
  </si>
  <si>
    <t>GIORGI GIOVANNI</t>
  </si>
  <si>
    <t>SERV. DEC. AGRICOLTURA E ALIMENTAZIONE - PESARO</t>
  </si>
  <si>
    <t>CAA CIA - PESARO E URBINO - 007</t>
  </si>
  <si>
    <t>MASCI ANDREA</t>
  </si>
  <si>
    <t>AGEA.ASR.2018.1230067</t>
  </si>
  <si>
    <t>CAA CIA - PESARO E URBINO - 008</t>
  </si>
  <si>
    <t>MUGIONE ARCANGELA</t>
  </si>
  <si>
    <t>CAA Coldiretti - PESARO E URBINO - 004</t>
  </si>
  <si>
    <t>AZ. AGR. CIANDRINI BENITO &amp; C. SOCIETA' SEMPLICE</t>
  </si>
  <si>
    <t>CAA Confagricoltura - PESARO E URBINO - 001</t>
  </si>
  <si>
    <t>SOCIETA' AGRICOLA BASTIA S.R.L.</t>
  </si>
  <si>
    <t>DIOTALEVI MILVA E CINZIA SOCIETA' SEMPLICE</t>
  </si>
  <si>
    <t>CAA Coldiretti - PESARO E URBINO - 008</t>
  </si>
  <si>
    <t>BALSAMINI ROSELLA</t>
  </si>
  <si>
    <t>BARTOLOMEI MARCO</t>
  </si>
  <si>
    <t>CAA CIA - PESARO E URBINO - 002</t>
  </si>
  <si>
    <t>BELPASSI MANUELE</t>
  </si>
  <si>
    <t>CAA UNICAA - PESARO E URBINO - 003</t>
  </si>
  <si>
    <t>MANCINELLI ELIO</t>
  </si>
  <si>
    <t>CAA CAF AGRI - PESARO E URBINO - 221</t>
  </si>
  <si>
    <t>BALSAMINI LEONARDO</t>
  </si>
  <si>
    <t>CAA CIA - PESARO E URBINO - 005</t>
  </si>
  <si>
    <t>EREDI DI PAOLONI CELESTE SOCIETA' AGRICOLA S.S.</t>
  </si>
  <si>
    <t>CECCARINI PAOLO</t>
  </si>
  <si>
    <t>LONZI MASSIMILIANO</t>
  </si>
  <si>
    <t>CAA Coldiretti - PESARO E URBINO - 013</t>
  </si>
  <si>
    <t>PAGLIARI GABRIELE</t>
  </si>
  <si>
    <t>ROMITI JONATHAN</t>
  </si>
  <si>
    <t>CAA LiberiAgricoltori - PESARO E URBINO - 001</t>
  </si>
  <si>
    <t>PALA GIORGIO</t>
  </si>
  <si>
    <t>BATTISTELLI ALDO E F.LLI SOCIETA'AGRICOLA SOCIETA'SEMPLICE</t>
  </si>
  <si>
    <t>MARI BRUNA</t>
  </si>
  <si>
    <t>SILVI GIAMPIERO</t>
  </si>
  <si>
    <t>MEDICI ROMEO</t>
  </si>
  <si>
    <t>BENEDETTI LUCA</t>
  </si>
  <si>
    <t>MENGACCI RENATO</t>
  </si>
  <si>
    <t>MARCUCCI PRIMO</t>
  </si>
  <si>
    <t>SERV. DEC. AGRICOLTURA E ALIMENTAZIONE - ANCONA</t>
  </si>
  <si>
    <t>CAPPANERA CRISTIAN</t>
  </si>
  <si>
    <t>AGEA.ASR.2018.1250722</t>
  </si>
  <si>
    <t>CAA Coldiretti - ANCONA - 002</t>
  </si>
  <si>
    <t>CICCOLINI ROBERTO</t>
  </si>
  <si>
    <t>FALCONI CARLA</t>
  </si>
  <si>
    <t>GALLI GABRIELE</t>
  </si>
  <si>
    <t>CAA UNICAA - ASCOLI PICENO - 004</t>
  </si>
  <si>
    <t>NUCCI LUCIANO</t>
  </si>
  <si>
    <t>CAA CIA - ANCONA - 006</t>
  </si>
  <si>
    <t>ROSI PATRIZIA</t>
  </si>
  <si>
    <t>CAA Coldiretti - ANCONA - 006</t>
  </si>
  <si>
    <t>SOCIETA' AGRICOLA COSTE DEL SOLE DI GARBINI LUCIA E ROSSI FOSCO MARIA</t>
  </si>
  <si>
    <t>CAA Coldiretti - MACERATA - 007</t>
  </si>
  <si>
    <t>PETETTA DANIELE</t>
  </si>
  <si>
    <t>COMUNE DI FABRIANO</t>
  </si>
  <si>
    <t>AGEA.ASR.2018.1311189</t>
  </si>
  <si>
    <t>ACHILLI BRUNO</t>
  </si>
  <si>
    <t>AGEA.ASR.2016.0618655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</si>
</sst>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9894-D943-4F7D-B236-FEF058EF5E6B}">
  <dimension ref="A1:X40"/>
  <sheetViews>
    <sheetView showGridLines="0" tabSelected="1" workbookViewId="0">
      <selection activeCell="E44" sqref="E44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7.85546875" style="4" bestFit="1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43</v>
      </c>
      <c r="D4" s="6" t="s">
        <v>44</v>
      </c>
      <c r="E4" s="6" t="s">
        <v>38</v>
      </c>
      <c r="F4" s="6" t="s">
        <v>45</v>
      </c>
      <c r="G4" s="6">
        <v>2017</v>
      </c>
      <c r="H4" s="6" t="str">
        <f>CONCATENATE("74780060526")</f>
        <v>74780060526</v>
      </c>
      <c r="I4" s="6" t="s">
        <v>28</v>
      </c>
      <c r="J4" s="6" t="s">
        <v>39</v>
      </c>
      <c r="K4" s="6" t="str">
        <f>CONCATENATE("221")</f>
        <v>221</v>
      </c>
      <c r="L4" s="6" t="str">
        <f>CONCATENATE("8 8.1 5e")</f>
        <v>8 8.1 5e</v>
      </c>
      <c r="M4" s="6" t="str">
        <f>CONCATENATE("GGLNRC28P60G436A")</f>
        <v>GGLNRC28P60G436A</v>
      </c>
      <c r="N4" s="6" t="s">
        <v>46</v>
      </c>
      <c r="O4" s="6" t="s">
        <v>47</v>
      </c>
      <c r="P4" s="7">
        <v>43173</v>
      </c>
      <c r="Q4" s="6" t="s">
        <v>30</v>
      </c>
      <c r="R4" s="6" t="s">
        <v>31</v>
      </c>
      <c r="S4" s="6" t="s">
        <v>32</v>
      </c>
      <c r="T4" s="8">
        <v>1083.01</v>
      </c>
      <c r="U4" s="6">
        <v>466.99</v>
      </c>
      <c r="V4" s="6">
        <v>431.25</v>
      </c>
      <c r="W4" s="6">
        <v>0</v>
      </c>
      <c r="X4" s="6">
        <v>184.77</v>
      </c>
    </row>
    <row r="5" spans="1:24" ht="24.75" x14ac:dyDescent="0.25">
      <c r="A5" s="6" t="s">
        <v>25</v>
      </c>
      <c r="B5" s="6" t="s">
        <v>26</v>
      </c>
      <c r="C5" s="6" t="s">
        <v>43</v>
      </c>
      <c r="D5" s="6" t="s">
        <v>44</v>
      </c>
      <c r="E5" s="6" t="s">
        <v>38</v>
      </c>
      <c r="F5" s="6" t="s">
        <v>45</v>
      </c>
      <c r="G5" s="6">
        <v>2017</v>
      </c>
      <c r="H5" s="6" t="str">
        <f>CONCATENATE("74780060575")</f>
        <v>74780060575</v>
      </c>
      <c r="I5" s="6" t="s">
        <v>28</v>
      </c>
      <c r="J5" s="6" t="s">
        <v>39</v>
      </c>
      <c r="K5" s="6" t="str">
        <f>CONCATENATE("221")</f>
        <v>221</v>
      </c>
      <c r="L5" s="6" t="str">
        <f>CONCATENATE("8 8.1 5e")</f>
        <v>8 8.1 5e</v>
      </c>
      <c r="M5" s="6" t="str">
        <f>CONCATENATE("GGLNRC28P60G436A")</f>
        <v>GGLNRC28P60G436A</v>
      </c>
      <c r="N5" s="6" t="s">
        <v>46</v>
      </c>
      <c r="O5" s="6" t="s">
        <v>47</v>
      </c>
      <c r="P5" s="7">
        <v>43173</v>
      </c>
      <c r="Q5" s="6" t="s">
        <v>30</v>
      </c>
      <c r="R5" s="6" t="s">
        <v>31</v>
      </c>
      <c r="S5" s="6" t="s">
        <v>32</v>
      </c>
      <c r="T5" s="6">
        <v>819.2</v>
      </c>
      <c r="U5" s="6">
        <v>353.24</v>
      </c>
      <c r="V5" s="6">
        <v>326.20999999999998</v>
      </c>
      <c r="W5" s="6">
        <v>0</v>
      </c>
      <c r="X5" s="6">
        <v>139.75</v>
      </c>
    </row>
    <row r="6" spans="1:24" ht="24.75" x14ac:dyDescent="0.25">
      <c r="A6" s="6" t="s">
        <v>25</v>
      </c>
      <c r="B6" s="6" t="s">
        <v>26</v>
      </c>
      <c r="C6" s="6" t="s">
        <v>43</v>
      </c>
      <c r="D6" s="6" t="s">
        <v>44</v>
      </c>
      <c r="E6" s="6" t="s">
        <v>38</v>
      </c>
      <c r="F6" s="6" t="s">
        <v>48</v>
      </c>
      <c r="G6" s="6">
        <v>2017</v>
      </c>
      <c r="H6" s="6" t="str">
        <f>CONCATENATE("74780024910")</f>
        <v>74780024910</v>
      </c>
      <c r="I6" s="6" t="s">
        <v>28</v>
      </c>
      <c r="J6" s="6" t="s">
        <v>39</v>
      </c>
      <c r="K6" s="6" t="str">
        <f>CONCATENATE("221")</f>
        <v>221</v>
      </c>
      <c r="L6" s="6" t="str">
        <f>CONCATENATE("8 8.1 5e")</f>
        <v>8 8.1 5e</v>
      </c>
      <c r="M6" s="6" t="str">
        <f>CONCATENATE("MCHRNT33P47F501P")</f>
        <v>MCHRNT33P47F501P</v>
      </c>
      <c r="N6" s="6" t="s">
        <v>49</v>
      </c>
      <c r="O6" s="6" t="s">
        <v>50</v>
      </c>
      <c r="P6" s="7">
        <v>43228</v>
      </c>
      <c r="Q6" s="6" t="s">
        <v>30</v>
      </c>
      <c r="R6" s="6" t="s">
        <v>31</v>
      </c>
      <c r="S6" s="6" t="s">
        <v>32</v>
      </c>
      <c r="T6" s="6">
        <v>94.17</v>
      </c>
      <c r="U6" s="6">
        <v>40.61</v>
      </c>
      <c r="V6" s="6">
        <v>37.5</v>
      </c>
      <c r="W6" s="6">
        <v>0</v>
      </c>
      <c r="X6" s="6">
        <v>16.059999999999999</v>
      </c>
    </row>
    <row r="7" spans="1:24" x14ac:dyDescent="0.25">
      <c r="A7" s="6" t="s">
        <v>25</v>
      </c>
      <c r="B7" s="6" t="s">
        <v>26</v>
      </c>
      <c r="C7" s="6" t="s">
        <v>43</v>
      </c>
      <c r="D7" s="6" t="s">
        <v>51</v>
      </c>
      <c r="E7" s="6" t="s">
        <v>40</v>
      </c>
      <c r="F7" s="6" t="s">
        <v>52</v>
      </c>
      <c r="G7" s="6">
        <v>2017</v>
      </c>
      <c r="H7" s="6" t="str">
        <f>CONCATENATE("74780079849")</f>
        <v>74780079849</v>
      </c>
      <c r="I7" s="6" t="s">
        <v>28</v>
      </c>
      <c r="J7" s="6" t="s">
        <v>39</v>
      </c>
      <c r="K7" s="6" t="str">
        <f>CONCATENATE("221")</f>
        <v>221</v>
      </c>
      <c r="L7" s="6" t="str">
        <f>CONCATENATE("8 8.1 5e")</f>
        <v>8 8.1 5e</v>
      </c>
      <c r="M7" s="6" t="str">
        <f>CONCATENATE("GRGGNN27H24L366J")</f>
        <v>GRGGNN27H24L366J</v>
      </c>
      <c r="N7" s="6" t="s">
        <v>53</v>
      </c>
      <c r="O7" s="6" t="s">
        <v>50</v>
      </c>
      <c r="P7" s="7">
        <v>43228</v>
      </c>
      <c r="Q7" s="6" t="s">
        <v>30</v>
      </c>
      <c r="R7" s="6" t="s">
        <v>31</v>
      </c>
      <c r="S7" s="6" t="s">
        <v>32</v>
      </c>
      <c r="T7" s="6">
        <v>744.51</v>
      </c>
      <c r="U7" s="6">
        <v>321.02999999999997</v>
      </c>
      <c r="V7" s="6">
        <v>296.45999999999998</v>
      </c>
      <c r="W7" s="6">
        <v>0</v>
      </c>
      <c r="X7" s="6">
        <v>127.02</v>
      </c>
    </row>
    <row r="8" spans="1:24" ht="24.75" x14ac:dyDescent="0.25">
      <c r="A8" s="6" t="s">
        <v>25</v>
      </c>
      <c r="B8" s="6" t="s">
        <v>26</v>
      </c>
      <c r="C8" s="6" t="s">
        <v>43</v>
      </c>
      <c r="D8" s="6" t="s">
        <v>54</v>
      </c>
      <c r="E8" s="6" t="s">
        <v>37</v>
      </c>
      <c r="F8" s="6" t="s">
        <v>55</v>
      </c>
      <c r="G8" s="6">
        <v>2017</v>
      </c>
      <c r="H8" s="6" t="str">
        <f>CONCATENATE("74210385097")</f>
        <v>74210385097</v>
      </c>
      <c r="I8" s="6" t="s">
        <v>28</v>
      </c>
      <c r="J8" s="6" t="s">
        <v>29</v>
      </c>
      <c r="K8" s="6" t="str">
        <f>CONCATENATE("")</f>
        <v/>
      </c>
      <c r="L8" s="6" t="str">
        <f>CONCATENATE("13 13.1 4a")</f>
        <v>13 13.1 4a</v>
      </c>
      <c r="M8" s="6" t="str">
        <f>CONCATENATE("MSCNDR82R24E256R")</f>
        <v>MSCNDR82R24E256R</v>
      </c>
      <c r="N8" s="6" t="s">
        <v>56</v>
      </c>
      <c r="O8" s="6" t="s">
        <v>57</v>
      </c>
      <c r="P8" s="7">
        <v>43312</v>
      </c>
      <c r="Q8" s="6" t="s">
        <v>30</v>
      </c>
      <c r="R8" s="6" t="s">
        <v>31</v>
      </c>
      <c r="S8" s="6" t="s">
        <v>32</v>
      </c>
      <c r="T8" s="8">
        <v>2659.25</v>
      </c>
      <c r="U8" s="8">
        <v>1146.67</v>
      </c>
      <c r="V8" s="8">
        <v>1058.9100000000001</v>
      </c>
      <c r="W8" s="6">
        <v>0</v>
      </c>
      <c r="X8" s="6">
        <v>453.67</v>
      </c>
    </row>
    <row r="9" spans="1:24" ht="24.75" x14ac:dyDescent="0.25">
      <c r="A9" s="6" t="s">
        <v>25</v>
      </c>
      <c r="B9" s="6" t="s">
        <v>26</v>
      </c>
      <c r="C9" s="6" t="s">
        <v>43</v>
      </c>
      <c r="D9" s="6" t="s">
        <v>54</v>
      </c>
      <c r="E9" s="6" t="s">
        <v>37</v>
      </c>
      <c r="F9" s="6" t="s">
        <v>58</v>
      </c>
      <c r="G9" s="6">
        <v>2016</v>
      </c>
      <c r="H9" s="6" t="str">
        <f>CONCATENATE("64210489254")</f>
        <v>64210489254</v>
      </c>
      <c r="I9" s="6" t="s">
        <v>35</v>
      </c>
      <c r="J9" s="6" t="s">
        <v>29</v>
      </c>
      <c r="K9" s="6" t="str">
        <f>CONCATENATE("")</f>
        <v/>
      </c>
      <c r="L9" s="6" t="str">
        <f>CONCATENATE("13 13.1 4a")</f>
        <v>13 13.1 4a</v>
      </c>
      <c r="M9" s="6" t="str">
        <f>CONCATENATE("MGNRNG59M65B371F")</f>
        <v>MGNRNG59M65B371F</v>
      </c>
      <c r="N9" s="6" t="s">
        <v>59</v>
      </c>
      <c r="O9" s="6" t="s">
        <v>57</v>
      </c>
      <c r="P9" s="7">
        <v>43312</v>
      </c>
      <c r="Q9" s="6" t="s">
        <v>30</v>
      </c>
      <c r="R9" s="6" t="s">
        <v>31</v>
      </c>
      <c r="S9" s="6" t="s">
        <v>32</v>
      </c>
      <c r="T9" s="6">
        <v>6.2</v>
      </c>
      <c r="U9" s="6">
        <v>2.67</v>
      </c>
      <c r="V9" s="6">
        <v>2.4700000000000002</v>
      </c>
      <c r="W9" s="6">
        <v>0</v>
      </c>
      <c r="X9" s="6">
        <v>1.06</v>
      </c>
    </row>
    <row r="10" spans="1:24" ht="24.75" x14ac:dyDescent="0.25">
      <c r="A10" s="6" t="s">
        <v>25</v>
      </c>
      <c r="B10" s="6" t="s">
        <v>26</v>
      </c>
      <c r="C10" s="6" t="s">
        <v>43</v>
      </c>
      <c r="D10" s="6" t="s">
        <v>54</v>
      </c>
      <c r="E10" s="6" t="s">
        <v>38</v>
      </c>
      <c r="F10" s="6" t="s">
        <v>60</v>
      </c>
      <c r="G10" s="6">
        <v>2017</v>
      </c>
      <c r="H10" s="6" t="str">
        <f>CONCATENATE("74210585688")</f>
        <v>74210585688</v>
      </c>
      <c r="I10" s="6" t="s">
        <v>28</v>
      </c>
      <c r="J10" s="6" t="s">
        <v>29</v>
      </c>
      <c r="K10" s="6" t="str">
        <f>CONCATENATE("")</f>
        <v/>
      </c>
      <c r="L10" s="6" t="str">
        <f>CONCATENATE("13 13.1 4a")</f>
        <v>13 13.1 4a</v>
      </c>
      <c r="M10" s="6" t="str">
        <f>CONCATENATE("00409290418")</f>
        <v>00409290418</v>
      </c>
      <c r="N10" s="6" t="s">
        <v>61</v>
      </c>
      <c r="O10" s="6" t="s">
        <v>57</v>
      </c>
      <c r="P10" s="7">
        <v>43312</v>
      </c>
      <c r="Q10" s="6" t="s">
        <v>30</v>
      </c>
      <c r="R10" s="6" t="s">
        <v>31</v>
      </c>
      <c r="S10" s="6" t="s">
        <v>32</v>
      </c>
      <c r="T10" s="8">
        <v>5130</v>
      </c>
      <c r="U10" s="8">
        <v>2212.06</v>
      </c>
      <c r="V10" s="8">
        <v>2042.77</v>
      </c>
      <c r="W10" s="6">
        <v>0</v>
      </c>
      <c r="X10" s="6">
        <v>875.17</v>
      </c>
    </row>
    <row r="11" spans="1:24" ht="24.75" x14ac:dyDescent="0.25">
      <c r="A11" s="6" t="s">
        <v>25</v>
      </c>
      <c r="B11" s="6" t="s">
        <v>26</v>
      </c>
      <c r="C11" s="6" t="s">
        <v>43</v>
      </c>
      <c r="D11" s="6" t="s">
        <v>54</v>
      </c>
      <c r="E11" s="6" t="s">
        <v>27</v>
      </c>
      <c r="F11" s="6" t="s">
        <v>62</v>
      </c>
      <c r="G11" s="6">
        <v>2017</v>
      </c>
      <c r="H11" s="6" t="str">
        <f>CONCATENATE("74211095240")</f>
        <v>74211095240</v>
      </c>
      <c r="I11" s="6" t="s">
        <v>28</v>
      </c>
      <c r="J11" s="6" t="s">
        <v>29</v>
      </c>
      <c r="K11" s="6" t="str">
        <f>CONCATENATE("")</f>
        <v/>
      </c>
      <c r="L11" s="6" t="str">
        <f>CONCATENATE("13 13.1 4a")</f>
        <v>13 13.1 4a</v>
      </c>
      <c r="M11" s="6" t="str">
        <f>CONCATENATE("82002150413")</f>
        <v>82002150413</v>
      </c>
      <c r="N11" s="6" t="s">
        <v>63</v>
      </c>
      <c r="O11" s="6" t="s">
        <v>57</v>
      </c>
      <c r="P11" s="7">
        <v>43312</v>
      </c>
      <c r="Q11" s="6" t="s">
        <v>30</v>
      </c>
      <c r="R11" s="6" t="s">
        <v>31</v>
      </c>
      <c r="S11" s="6" t="s">
        <v>32</v>
      </c>
      <c r="T11" s="8">
        <v>5400</v>
      </c>
      <c r="U11" s="8">
        <v>2328.48</v>
      </c>
      <c r="V11" s="8">
        <v>2150.2800000000002</v>
      </c>
      <c r="W11" s="6">
        <v>0</v>
      </c>
      <c r="X11" s="6">
        <v>921.24</v>
      </c>
    </row>
    <row r="12" spans="1:24" ht="24.75" x14ac:dyDescent="0.25">
      <c r="A12" s="6" t="s">
        <v>25</v>
      </c>
      <c r="B12" s="6" t="s">
        <v>26</v>
      </c>
      <c r="C12" s="6" t="s">
        <v>43</v>
      </c>
      <c r="D12" s="6" t="s">
        <v>54</v>
      </c>
      <c r="E12" s="6" t="s">
        <v>38</v>
      </c>
      <c r="F12" s="6" t="s">
        <v>60</v>
      </c>
      <c r="G12" s="6">
        <v>2017</v>
      </c>
      <c r="H12" s="6" t="str">
        <f>CONCATENATE("74210586058")</f>
        <v>74210586058</v>
      </c>
      <c r="I12" s="6" t="s">
        <v>28</v>
      </c>
      <c r="J12" s="6" t="s">
        <v>29</v>
      </c>
      <c r="K12" s="6" t="str">
        <f>CONCATENATE("")</f>
        <v/>
      </c>
      <c r="L12" s="6" t="str">
        <f>CONCATENATE("13 13.1 4a")</f>
        <v>13 13.1 4a</v>
      </c>
      <c r="M12" s="6" t="str">
        <f>CONCATENATE("01415010410")</f>
        <v>01415010410</v>
      </c>
      <c r="N12" s="6" t="s">
        <v>64</v>
      </c>
      <c r="O12" s="6" t="s">
        <v>57</v>
      </c>
      <c r="P12" s="7">
        <v>43312</v>
      </c>
      <c r="Q12" s="6" t="s">
        <v>30</v>
      </c>
      <c r="R12" s="6" t="s">
        <v>31</v>
      </c>
      <c r="S12" s="6" t="s">
        <v>32</v>
      </c>
      <c r="T12" s="8">
        <v>3010.84</v>
      </c>
      <c r="U12" s="8">
        <v>1298.27</v>
      </c>
      <c r="V12" s="8">
        <v>1198.92</v>
      </c>
      <c r="W12" s="6">
        <v>0</v>
      </c>
      <c r="X12" s="6">
        <v>513.65</v>
      </c>
    </row>
    <row r="13" spans="1:24" ht="24.75" x14ac:dyDescent="0.25">
      <c r="A13" s="6" t="s">
        <v>25</v>
      </c>
      <c r="B13" s="6" t="s">
        <v>26</v>
      </c>
      <c r="C13" s="6" t="s">
        <v>43</v>
      </c>
      <c r="D13" s="6" t="s">
        <v>54</v>
      </c>
      <c r="E13" s="6" t="s">
        <v>38</v>
      </c>
      <c r="F13" s="6" t="s">
        <v>65</v>
      </c>
      <c r="G13" s="6">
        <v>2017</v>
      </c>
      <c r="H13" s="6" t="str">
        <f>CONCATENATE("74210148669")</f>
        <v>74210148669</v>
      </c>
      <c r="I13" s="6" t="s">
        <v>35</v>
      </c>
      <c r="J13" s="6" t="s">
        <v>29</v>
      </c>
      <c r="K13" s="6" t="str">
        <f>CONCATENATE("")</f>
        <v/>
      </c>
      <c r="L13" s="6" t="str">
        <f>CONCATENATE("13 13.1 4a")</f>
        <v>13 13.1 4a</v>
      </c>
      <c r="M13" s="6" t="str">
        <f>CONCATENATE("BLSRLL61M68B846X")</f>
        <v>BLSRLL61M68B846X</v>
      </c>
      <c r="N13" s="6" t="s">
        <v>66</v>
      </c>
      <c r="O13" s="6" t="s">
        <v>57</v>
      </c>
      <c r="P13" s="7">
        <v>43312</v>
      </c>
      <c r="Q13" s="6" t="s">
        <v>30</v>
      </c>
      <c r="R13" s="6" t="s">
        <v>31</v>
      </c>
      <c r="S13" s="6" t="s">
        <v>32</v>
      </c>
      <c r="T13" s="6">
        <v>881.5</v>
      </c>
      <c r="U13" s="6">
        <v>380.1</v>
      </c>
      <c r="V13" s="6">
        <v>351.01</v>
      </c>
      <c r="W13" s="6">
        <v>0</v>
      </c>
      <c r="X13" s="6">
        <v>150.38999999999999</v>
      </c>
    </row>
    <row r="14" spans="1:24" ht="24.75" x14ac:dyDescent="0.25">
      <c r="A14" s="6" t="s">
        <v>25</v>
      </c>
      <c r="B14" s="6" t="s">
        <v>26</v>
      </c>
      <c r="C14" s="6" t="s">
        <v>43</v>
      </c>
      <c r="D14" s="6" t="s">
        <v>54</v>
      </c>
      <c r="E14" s="6" t="s">
        <v>38</v>
      </c>
      <c r="F14" s="6" t="s">
        <v>65</v>
      </c>
      <c r="G14" s="6">
        <v>2017</v>
      </c>
      <c r="H14" s="6" t="str">
        <f>CONCATENATE("74210224205")</f>
        <v>74210224205</v>
      </c>
      <c r="I14" s="6" t="s">
        <v>35</v>
      </c>
      <c r="J14" s="6" t="s">
        <v>29</v>
      </c>
      <c r="K14" s="6" t="str">
        <f>CONCATENATE("")</f>
        <v/>
      </c>
      <c r="L14" s="6" t="str">
        <f>CONCATENATE("13 13.1 4a")</f>
        <v>13 13.1 4a</v>
      </c>
      <c r="M14" s="6" t="str">
        <f>CONCATENATE("BRTMRC85D11L500G")</f>
        <v>BRTMRC85D11L500G</v>
      </c>
      <c r="N14" s="6" t="s">
        <v>67</v>
      </c>
      <c r="O14" s="6" t="s">
        <v>57</v>
      </c>
      <c r="P14" s="7">
        <v>43312</v>
      </c>
      <c r="Q14" s="6" t="s">
        <v>30</v>
      </c>
      <c r="R14" s="6" t="s">
        <v>31</v>
      </c>
      <c r="S14" s="6" t="s">
        <v>32</v>
      </c>
      <c r="T14" s="8">
        <v>2734.01</v>
      </c>
      <c r="U14" s="8">
        <v>1178.9100000000001</v>
      </c>
      <c r="V14" s="8">
        <v>1088.68</v>
      </c>
      <c r="W14" s="6">
        <v>0</v>
      </c>
      <c r="X14" s="6">
        <v>466.42</v>
      </c>
    </row>
    <row r="15" spans="1:24" ht="24.75" x14ac:dyDescent="0.25">
      <c r="A15" s="6" t="s">
        <v>25</v>
      </c>
      <c r="B15" s="6" t="s">
        <v>26</v>
      </c>
      <c r="C15" s="6" t="s">
        <v>43</v>
      </c>
      <c r="D15" s="6" t="s">
        <v>54</v>
      </c>
      <c r="E15" s="6" t="s">
        <v>37</v>
      </c>
      <c r="F15" s="6" t="s">
        <v>68</v>
      </c>
      <c r="G15" s="6">
        <v>2017</v>
      </c>
      <c r="H15" s="6" t="str">
        <f>CONCATENATE("74210383142")</f>
        <v>74210383142</v>
      </c>
      <c r="I15" s="6" t="s">
        <v>35</v>
      </c>
      <c r="J15" s="6" t="s">
        <v>29</v>
      </c>
      <c r="K15" s="6" t="str">
        <f>CONCATENATE("")</f>
        <v/>
      </c>
      <c r="L15" s="6" t="str">
        <f>CONCATENATE("13 13.1 4a")</f>
        <v>13 13.1 4a</v>
      </c>
      <c r="M15" s="6" t="str">
        <f>CONCATENATE("BLPMNL71L19L500W")</f>
        <v>BLPMNL71L19L500W</v>
      </c>
      <c r="N15" s="6" t="s">
        <v>69</v>
      </c>
      <c r="O15" s="6" t="s">
        <v>57</v>
      </c>
      <c r="P15" s="7">
        <v>43312</v>
      </c>
      <c r="Q15" s="6" t="s">
        <v>30</v>
      </c>
      <c r="R15" s="6" t="s">
        <v>31</v>
      </c>
      <c r="S15" s="6" t="s">
        <v>32</v>
      </c>
      <c r="T15" s="6">
        <v>532.25</v>
      </c>
      <c r="U15" s="6">
        <v>229.51</v>
      </c>
      <c r="V15" s="6">
        <v>211.94</v>
      </c>
      <c r="W15" s="6">
        <v>0</v>
      </c>
      <c r="X15" s="6">
        <v>90.8</v>
      </c>
    </row>
    <row r="16" spans="1:24" ht="24.75" x14ac:dyDescent="0.25">
      <c r="A16" s="6" t="s">
        <v>25</v>
      </c>
      <c r="B16" s="6" t="s">
        <v>26</v>
      </c>
      <c r="C16" s="6" t="s">
        <v>43</v>
      </c>
      <c r="D16" s="6" t="s">
        <v>54</v>
      </c>
      <c r="E16" s="6" t="s">
        <v>42</v>
      </c>
      <c r="F16" s="6" t="s">
        <v>70</v>
      </c>
      <c r="G16" s="6">
        <v>2016</v>
      </c>
      <c r="H16" s="6" t="str">
        <f>CONCATENATE("64211088899")</f>
        <v>64211088899</v>
      </c>
      <c r="I16" s="6" t="s">
        <v>28</v>
      </c>
      <c r="J16" s="6" t="s">
        <v>29</v>
      </c>
      <c r="K16" s="6" t="str">
        <f>CONCATENATE("")</f>
        <v/>
      </c>
      <c r="L16" s="6" t="str">
        <f>CONCATENATE("13 13.1 4a")</f>
        <v>13 13.1 4a</v>
      </c>
      <c r="M16" s="6" t="str">
        <f>CONCATENATE("MNCLEI55C24G537H")</f>
        <v>MNCLEI55C24G537H</v>
      </c>
      <c r="N16" s="6" t="s">
        <v>71</v>
      </c>
      <c r="O16" s="6" t="s">
        <v>57</v>
      </c>
      <c r="P16" s="7">
        <v>43312</v>
      </c>
      <c r="Q16" s="6" t="s">
        <v>30</v>
      </c>
      <c r="R16" s="6" t="s">
        <v>31</v>
      </c>
      <c r="S16" s="6" t="s">
        <v>32</v>
      </c>
      <c r="T16" s="8">
        <v>1870.57</v>
      </c>
      <c r="U16" s="6">
        <v>806.59</v>
      </c>
      <c r="V16" s="6">
        <v>744.86</v>
      </c>
      <c r="W16" s="6">
        <v>0</v>
      </c>
      <c r="X16" s="6">
        <v>319.12</v>
      </c>
    </row>
    <row r="17" spans="1:24" ht="24.75" x14ac:dyDescent="0.25">
      <c r="A17" s="6" t="s">
        <v>25</v>
      </c>
      <c r="B17" s="6" t="s">
        <v>26</v>
      </c>
      <c r="C17" s="6" t="s">
        <v>43</v>
      </c>
      <c r="D17" s="6" t="s">
        <v>54</v>
      </c>
      <c r="E17" s="6" t="s">
        <v>40</v>
      </c>
      <c r="F17" s="6" t="s">
        <v>72</v>
      </c>
      <c r="G17" s="6">
        <v>2016</v>
      </c>
      <c r="H17" s="6" t="str">
        <f>CONCATENATE("64210987133")</f>
        <v>64210987133</v>
      </c>
      <c r="I17" s="6" t="s">
        <v>35</v>
      </c>
      <c r="J17" s="6" t="s">
        <v>29</v>
      </c>
      <c r="K17" s="6" t="str">
        <f>CONCATENATE("")</f>
        <v/>
      </c>
      <c r="L17" s="6" t="str">
        <f>CONCATENATE("13 13.1 4a")</f>
        <v>13 13.1 4a</v>
      </c>
      <c r="M17" s="6" t="str">
        <f>CONCATENATE("BLSLRD57T11I459T")</f>
        <v>BLSLRD57T11I459T</v>
      </c>
      <c r="N17" s="6" t="s">
        <v>73</v>
      </c>
      <c r="O17" s="6" t="s">
        <v>57</v>
      </c>
      <c r="P17" s="7">
        <v>43312</v>
      </c>
      <c r="Q17" s="6" t="s">
        <v>30</v>
      </c>
      <c r="R17" s="6" t="s">
        <v>31</v>
      </c>
      <c r="S17" s="6" t="s">
        <v>32</v>
      </c>
      <c r="T17" s="6">
        <v>648.54999999999995</v>
      </c>
      <c r="U17" s="6">
        <v>279.64999999999998</v>
      </c>
      <c r="V17" s="6">
        <v>258.25</v>
      </c>
      <c r="W17" s="6">
        <v>0</v>
      </c>
      <c r="X17" s="6">
        <v>110.65</v>
      </c>
    </row>
    <row r="18" spans="1:24" ht="24.75" x14ac:dyDescent="0.25">
      <c r="A18" s="6" t="s">
        <v>25</v>
      </c>
      <c r="B18" s="6" t="s">
        <v>26</v>
      </c>
      <c r="C18" s="6" t="s">
        <v>43</v>
      </c>
      <c r="D18" s="6" t="s">
        <v>54</v>
      </c>
      <c r="E18" s="6" t="s">
        <v>37</v>
      </c>
      <c r="F18" s="6" t="s">
        <v>74</v>
      </c>
      <c r="G18" s="6">
        <v>2017</v>
      </c>
      <c r="H18" s="6" t="str">
        <f>CONCATENATE("74210778309")</f>
        <v>74210778309</v>
      </c>
      <c r="I18" s="6" t="s">
        <v>28</v>
      </c>
      <c r="J18" s="6" t="s">
        <v>29</v>
      </c>
      <c r="K18" s="6" t="str">
        <f>CONCATENATE("")</f>
        <v/>
      </c>
      <c r="L18" s="6" t="str">
        <f>CONCATENATE("13 13.1 4a")</f>
        <v>13 13.1 4a</v>
      </c>
      <c r="M18" s="6" t="str">
        <f>CONCATENATE("02639610415")</f>
        <v>02639610415</v>
      </c>
      <c r="N18" s="6" t="s">
        <v>75</v>
      </c>
      <c r="O18" s="6" t="s">
        <v>57</v>
      </c>
      <c r="P18" s="7">
        <v>43312</v>
      </c>
      <c r="Q18" s="6" t="s">
        <v>30</v>
      </c>
      <c r="R18" s="6" t="s">
        <v>31</v>
      </c>
      <c r="S18" s="6" t="s">
        <v>32</v>
      </c>
      <c r="T18" s="8">
        <v>3072.72</v>
      </c>
      <c r="U18" s="8">
        <v>1324.96</v>
      </c>
      <c r="V18" s="8">
        <v>1223.56</v>
      </c>
      <c r="W18" s="6">
        <v>0</v>
      </c>
      <c r="X18" s="6">
        <v>524.20000000000005</v>
      </c>
    </row>
    <row r="19" spans="1:24" ht="24.75" x14ac:dyDescent="0.25">
      <c r="A19" s="6" t="s">
        <v>25</v>
      </c>
      <c r="B19" s="6" t="s">
        <v>26</v>
      </c>
      <c r="C19" s="6" t="s">
        <v>43</v>
      </c>
      <c r="D19" s="6" t="s">
        <v>54</v>
      </c>
      <c r="E19" s="6" t="s">
        <v>37</v>
      </c>
      <c r="F19" s="6" t="s">
        <v>68</v>
      </c>
      <c r="G19" s="6">
        <v>2017</v>
      </c>
      <c r="H19" s="6" t="str">
        <f>CONCATENATE("74210458589")</f>
        <v>74210458589</v>
      </c>
      <c r="I19" s="6" t="s">
        <v>35</v>
      </c>
      <c r="J19" s="6" t="s">
        <v>29</v>
      </c>
      <c r="K19" s="6" t="str">
        <f>CONCATENATE("")</f>
        <v/>
      </c>
      <c r="L19" s="6" t="str">
        <f>CONCATENATE("13 13.1 4a")</f>
        <v>13 13.1 4a</v>
      </c>
      <c r="M19" s="6" t="str">
        <f>CONCATENATE("CCCPLA90H07L500H")</f>
        <v>CCCPLA90H07L500H</v>
      </c>
      <c r="N19" s="6" t="s">
        <v>76</v>
      </c>
      <c r="O19" s="6" t="s">
        <v>57</v>
      </c>
      <c r="P19" s="7">
        <v>43312</v>
      </c>
      <c r="Q19" s="6" t="s">
        <v>30</v>
      </c>
      <c r="R19" s="6" t="s">
        <v>31</v>
      </c>
      <c r="S19" s="6" t="s">
        <v>32</v>
      </c>
      <c r="T19" s="6">
        <v>307.27999999999997</v>
      </c>
      <c r="U19" s="6">
        <v>132.5</v>
      </c>
      <c r="V19" s="6">
        <v>122.36</v>
      </c>
      <c r="W19" s="6">
        <v>0</v>
      </c>
      <c r="X19" s="6">
        <v>52.42</v>
      </c>
    </row>
    <row r="20" spans="1:24" ht="24.75" x14ac:dyDescent="0.25">
      <c r="A20" s="6" t="s">
        <v>25</v>
      </c>
      <c r="B20" s="6" t="s">
        <v>26</v>
      </c>
      <c r="C20" s="6" t="s">
        <v>43</v>
      </c>
      <c r="D20" s="6" t="s">
        <v>54</v>
      </c>
      <c r="E20" s="6" t="s">
        <v>37</v>
      </c>
      <c r="F20" s="6" t="s">
        <v>68</v>
      </c>
      <c r="G20" s="6">
        <v>2017</v>
      </c>
      <c r="H20" s="6" t="str">
        <f>CONCATENATE("74210480385")</f>
        <v>74210480385</v>
      </c>
      <c r="I20" s="6" t="s">
        <v>35</v>
      </c>
      <c r="J20" s="6" t="s">
        <v>29</v>
      </c>
      <c r="K20" s="6" t="str">
        <f>CONCATENATE("")</f>
        <v/>
      </c>
      <c r="L20" s="6" t="str">
        <f>CONCATENATE("13 13.1 4a")</f>
        <v>13 13.1 4a</v>
      </c>
      <c r="M20" s="6" t="str">
        <f>CONCATENATE("LNZMSM75A22L500B")</f>
        <v>LNZMSM75A22L500B</v>
      </c>
      <c r="N20" s="6" t="s">
        <v>77</v>
      </c>
      <c r="O20" s="6" t="s">
        <v>57</v>
      </c>
      <c r="P20" s="7">
        <v>43312</v>
      </c>
      <c r="Q20" s="6" t="s">
        <v>30</v>
      </c>
      <c r="R20" s="6" t="s">
        <v>31</v>
      </c>
      <c r="S20" s="6" t="s">
        <v>32</v>
      </c>
      <c r="T20" s="6">
        <v>340.82</v>
      </c>
      <c r="U20" s="6">
        <v>146.96</v>
      </c>
      <c r="V20" s="6">
        <v>135.71</v>
      </c>
      <c r="W20" s="6">
        <v>0</v>
      </c>
      <c r="X20" s="6">
        <v>58.15</v>
      </c>
    </row>
    <row r="21" spans="1:24" ht="24.75" x14ac:dyDescent="0.25">
      <c r="A21" s="6" t="s">
        <v>25</v>
      </c>
      <c r="B21" s="6" t="s">
        <v>26</v>
      </c>
      <c r="C21" s="6" t="s">
        <v>43</v>
      </c>
      <c r="D21" s="6" t="s">
        <v>54</v>
      </c>
      <c r="E21" s="6" t="s">
        <v>38</v>
      </c>
      <c r="F21" s="6" t="s">
        <v>78</v>
      </c>
      <c r="G21" s="6">
        <v>2016</v>
      </c>
      <c r="H21" s="6" t="str">
        <f>CONCATENATE("64210930885")</f>
        <v>64210930885</v>
      </c>
      <c r="I21" s="6" t="s">
        <v>28</v>
      </c>
      <c r="J21" s="6" t="s">
        <v>29</v>
      </c>
      <c r="K21" s="6" t="str">
        <f>CONCATENATE("")</f>
        <v/>
      </c>
      <c r="L21" s="6" t="str">
        <f>CONCATENATE("13 13.1 4a")</f>
        <v>13 13.1 4a</v>
      </c>
      <c r="M21" s="6" t="str">
        <f>CONCATENATE("PGLGRL58A26D488M")</f>
        <v>PGLGRL58A26D488M</v>
      </c>
      <c r="N21" s="6" t="s">
        <v>79</v>
      </c>
      <c r="O21" s="6" t="s">
        <v>57</v>
      </c>
      <c r="P21" s="7">
        <v>43312</v>
      </c>
      <c r="Q21" s="6" t="s">
        <v>30</v>
      </c>
      <c r="R21" s="6" t="s">
        <v>31</v>
      </c>
      <c r="S21" s="6" t="s">
        <v>32</v>
      </c>
      <c r="T21" s="6">
        <v>336.4</v>
      </c>
      <c r="U21" s="6">
        <v>145.06</v>
      </c>
      <c r="V21" s="6">
        <v>133.94999999999999</v>
      </c>
      <c r="W21" s="6">
        <v>0</v>
      </c>
      <c r="X21" s="6">
        <v>57.39</v>
      </c>
    </row>
    <row r="22" spans="1:24" ht="24.75" x14ac:dyDescent="0.25">
      <c r="A22" s="6" t="s">
        <v>25</v>
      </c>
      <c r="B22" s="6" t="s">
        <v>26</v>
      </c>
      <c r="C22" s="6" t="s">
        <v>43</v>
      </c>
      <c r="D22" s="6" t="s">
        <v>54</v>
      </c>
      <c r="E22" s="6" t="s">
        <v>38</v>
      </c>
      <c r="F22" s="6" t="s">
        <v>78</v>
      </c>
      <c r="G22" s="6">
        <v>2016</v>
      </c>
      <c r="H22" s="6" t="str">
        <f>CONCATENATE("64210940496")</f>
        <v>64210940496</v>
      </c>
      <c r="I22" s="6" t="s">
        <v>28</v>
      </c>
      <c r="J22" s="6" t="s">
        <v>29</v>
      </c>
      <c r="K22" s="6" t="str">
        <f>CONCATENATE("")</f>
        <v/>
      </c>
      <c r="L22" s="6" t="str">
        <f>CONCATENATE("13 13.1 4a")</f>
        <v>13 13.1 4a</v>
      </c>
      <c r="M22" s="6" t="str">
        <f>CONCATENATE("RMTJTH95E31D488L")</f>
        <v>RMTJTH95E31D488L</v>
      </c>
      <c r="N22" s="6" t="s">
        <v>80</v>
      </c>
      <c r="O22" s="6" t="s">
        <v>57</v>
      </c>
      <c r="P22" s="7">
        <v>43312</v>
      </c>
      <c r="Q22" s="6" t="s">
        <v>30</v>
      </c>
      <c r="R22" s="6" t="s">
        <v>31</v>
      </c>
      <c r="S22" s="6" t="s">
        <v>32</v>
      </c>
      <c r="T22" s="8">
        <v>1295.79</v>
      </c>
      <c r="U22" s="6">
        <v>558.74</v>
      </c>
      <c r="V22" s="6">
        <v>515.98</v>
      </c>
      <c r="W22" s="6">
        <v>0</v>
      </c>
      <c r="X22" s="6">
        <v>221.07</v>
      </c>
    </row>
    <row r="23" spans="1:24" ht="24.75" x14ac:dyDescent="0.25">
      <c r="A23" s="6" t="s">
        <v>25</v>
      </c>
      <c r="B23" s="6" t="s">
        <v>26</v>
      </c>
      <c r="C23" s="6" t="s">
        <v>43</v>
      </c>
      <c r="D23" s="6" t="s">
        <v>54</v>
      </c>
      <c r="E23" s="6" t="s">
        <v>41</v>
      </c>
      <c r="F23" s="6" t="s">
        <v>81</v>
      </c>
      <c r="G23" s="6">
        <v>2017</v>
      </c>
      <c r="H23" s="6" t="str">
        <f>CONCATENATE("74210680794")</f>
        <v>74210680794</v>
      </c>
      <c r="I23" s="6" t="s">
        <v>28</v>
      </c>
      <c r="J23" s="6" t="s">
        <v>29</v>
      </c>
      <c r="K23" s="6" t="str">
        <f>CONCATENATE("")</f>
        <v/>
      </c>
      <c r="L23" s="6" t="str">
        <f>CONCATENATE("13 13.1 4a")</f>
        <v>13 13.1 4a</v>
      </c>
      <c r="M23" s="6" t="str">
        <f>CONCATENATE("PLAGRG87C17I459X")</f>
        <v>PLAGRG87C17I459X</v>
      </c>
      <c r="N23" s="6" t="s">
        <v>82</v>
      </c>
      <c r="O23" s="6" t="s">
        <v>57</v>
      </c>
      <c r="P23" s="7">
        <v>43312</v>
      </c>
      <c r="Q23" s="6" t="s">
        <v>30</v>
      </c>
      <c r="R23" s="6" t="s">
        <v>31</v>
      </c>
      <c r="S23" s="6" t="s">
        <v>32</v>
      </c>
      <c r="T23" s="8">
        <v>3400.39</v>
      </c>
      <c r="U23" s="8">
        <v>1466.25</v>
      </c>
      <c r="V23" s="8">
        <v>1354.04</v>
      </c>
      <c r="W23" s="6">
        <v>0</v>
      </c>
      <c r="X23" s="6">
        <v>580.1</v>
      </c>
    </row>
    <row r="24" spans="1:24" ht="24.75" x14ac:dyDescent="0.25">
      <c r="A24" s="6" t="s">
        <v>25</v>
      </c>
      <c r="B24" s="6" t="s">
        <v>26</v>
      </c>
      <c r="C24" s="6" t="s">
        <v>43</v>
      </c>
      <c r="D24" s="6" t="s">
        <v>54</v>
      </c>
      <c r="E24" s="6" t="s">
        <v>37</v>
      </c>
      <c r="F24" s="6" t="s">
        <v>68</v>
      </c>
      <c r="G24" s="6">
        <v>2017</v>
      </c>
      <c r="H24" s="6" t="str">
        <f>CONCATENATE("74210931486")</f>
        <v>74210931486</v>
      </c>
      <c r="I24" s="6" t="s">
        <v>35</v>
      </c>
      <c r="J24" s="6" t="s">
        <v>29</v>
      </c>
      <c r="K24" s="6" t="str">
        <f>CONCATENATE("")</f>
        <v/>
      </c>
      <c r="L24" s="6" t="str">
        <f>CONCATENATE("13 13.1 4a")</f>
        <v>13 13.1 4a</v>
      </c>
      <c r="M24" s="6" t="str">
        <f>CONCATENATE("00457490415")</f>
        <v>00457490415</v>
      </c>
      <c r="N24" s="6" t="s">
        <v>83</v>
      </c>
      <c r="O24" s="6" t="s">
        <v>57</v>
      </c>
      <c r="P24" s="7">
        <v>43312</v>
      </c>
      <c r="Q24" s="6" t="s">
        <v>30</v>
      </c>
      <c r="R24" s="6" t="s">
        <v>31</v>
      </c>
      <c r="S24" s="6" t="s">
        <v>32</v>
      </c>
      <c r="T24" s="8">
        <v>5400</v>
      </c>
      <c r="U24" s="8">
        <v>2328.48</v>
      </c>
      <c r="V24" s="8">
        <v>2150.2800000000002</v>
      </c>
      <c r="W24" s="6">
        <v>0</v>
      </c>
      <c r="X24" s="6">
        <v>921.24</v>
      </c>
    </row>
    <row r="25" spans="1:24" ht="24.75" x14ac:dyDescent="0.25">
      <c r="A25" s="6" t="s">
        <v>25</v>
      </c>
      <c r="B25" s="6" t="s">
        <v>26</v>
      </c>
      <c r="C25" s="6" t="s">
        <v>43</v>
      </c>
      <c r="D25" s="6" t="s">
        <v>54</v>
      </c>
      <c r="E25" s="6" t="s">
        <v>38</v>
      </c>
      <c r="F25" s="6" t="s">
        <v>65</v>
      </c>
      <c r="G25" s="6">
        <v>2017</v>
      </c>
      <c r="H25" s="6" t="str">
        <f>CONCATENATE("74210195876")</f>
        <v>74210195876</v>
      </c>
      <c r="I25" s="6" t="s">
        <v>35</v>
      </c>
      <c r="J25" s="6" t="s">
        <v>29</v>
      </c>
      <c r="K25" s="6" t="str">
        <f>CONCATENATE("")</f>
        <v/>
      </c>
      <c r="L25" s="6" t="str">
        <f>CONCATENATE("13 13.1 4a")</f>
        <v>13 13.1 4a</v>
      </c>
      <c r="M25" s="6" t="str">
        <f>CONCATENATE("MRABRN65T46L500G")</f>
        <v>MRABRN65T46L500G</v>
      </c>
      <c r="N25" s="6" t="s">
        <v>84</v>
      </c>
      <c r="O25" s="6" t="s">
        <v>57</v>
      </c>
      <c r="P25" s="7">
        <v>43312</v>
      </c>
      <c r="Q25" s="6" t="s">
        <v>30</v>
      </c>
      <c r="R25" s="6" t="s">
        <v>31</v>
      </c>
      <c r="S25" s="6" t="s">
        <v>32</v>
      </c>
      <c r="T25" s="6">
        <v>906.78</v>
      </c>
      <c r="U25" s="6">
        <v>391</v>
      </c>
      <c r="V25" s="6">
        <v>361.08</v>
      </c>
      <c r="W25" s="6">
        <v>0</v>
      </c>
      <c r="X25" s="6">
        <v>154.69999999999999</v>
      </c>
    </row>
    <row r="26" spans="1:24" ht="24.75" x14ac:dyDescent="0.25">
      <c r="A26" s="6" t="s">
        <v>25</v>
      </c>
      <c r="B26" s="6" t="s">
        <v>26</v>
      </c>
      <c r="C26" s="6" t="s">
        <v>43</v>
      </c>
      <c r="D26" s="6" t="s">
        <v>54</v>
      </c>
      <c r="E26" s="6" t="s">
        <v>27</v>
      </c>
      <c r="F26" s="6" t="s">
        <v>62</v>
      </c>
      <c r="G26" s="6">
        <v>2017</v>
      </c>
      <c r="H26" s="6" t="str">
        <f>CONCATENATE("74211144121")</f>
        <v>74211144121</v>
      </c>
      <c r="I26" s="6" t="s">
        <v>28</v>
      </c>
      <c r="J26" s="6" t="s">
        <v>29</v>
      </c>
      <c r="K26" s="6" t="str">
        <f>CONCATENATE("")</f>
        <v/>
      </c>
      <c r="L26" s="6" t="str">
        <f>CONCATENATE("13 13.1 4a")</f>
        <v>13 13.1 4a</v>
      </c>
      <c r="M26" s="6" t="str">
        <f>CONCATENATE("SLVGPR48M18I461H")</f>
        <v>SLVGPR48M18I461H</v>
      </c>
      <c r="N26" s="6" t="s">
        <v>85</v>
      </c>
      <c r="O26" s="6" t="s">
        <v>57</v>
      </c>
      <c r="P26" s="7">
        <v>43312</v>
      </c>
      <c r="Q26" s="6" t="s">
        <v>30</v>
      </c>
      <c r="R26" s="6" t="s">
        <v>31</v>
      </c>
      <c r="S26" s="6" t="s">
        <v>32</v>
      </c>
      <c r="T26" s="8">
        <v>5400</v>
      </c>
      <c r="U26" s="8">
        <v>2328.48</v>
      </c>
      <c r="V26" s="8">
        <v>2150.2800000000002</v>
      </c>
      <c r="W26" s="6">
        <v>0</v>
      </c>
      <c r="X26" s="6">
        <v>921.24</v>
      </c>
    </row>
    <row r="27" spans="1:24" ht="24.75" x14ac:dyDescent="0.25">
      <c r="A27" s="6" t="s">
        <v>25</v>
      </c>
      <c r="B27" s="6" t="s">
        <v>26</v>
      </c>
      <c r="C27" s="6" t="s">
        <v>43</v>
      </c>
      <c r="D27" s="6" t="s">
        <v>54</v>
      </c>
      <c r="E27" s="6" t="s">
        <v>27</v>
      </c>
      <c r="F27" s="6" t="s">
        <v>62</v>
      </c>
      <c r="G27" s="6">
        <v>2017</v>
      </c>
      <c r="H27" s="6" t="str">
        <f>CONCATENATE("74211092692")</f>
        <v>74211092692</v>
      </c>
      <c r="I27" s="6" t="s">
        <v>28</v>
      </c>
      <c r="J27" s="6" t="s">
        <v>29</v>
      </c>
      <c r="K27" s="6" t="str">
        <f>CONCATENATE("")</f>
        <v/>
      </c>
      <c r="L27" s="6" t="str">
        <f>CONCATENATE("13 13.1 4a")</f>
        <v>13 13.1 4a</v>
      </c>
      <c r="M27" s="6" t="str">
        <f>CONCATENATE("MDCRMO58H02G453P")</f>
        <v>MDCRMO58H02G453P</v>
      </c>
      <c r="N27" s="6" t="s">
        <v>86</v>
      </c>
      <c r="O27" s="6" t="s">
        <v>57</v>
      </c>
      <c r="P27" s="7">
        <v>43312</v>
      </c>
      <c r="Q27" s="6" t="s">
        <v>30</v>
      </c>
      <c r="R27" s="6" t="s">
        <v>31</v>
      </c>
      <c r="S27" s="6" t="s">
        <v>32</v>
      </c>
      <c r="T27" s="6">
        <v>895.67</v>
      </c>
      <c r="U27" s="6">
        <v>386.21</v>
      </c>
      <c r="V27" s="6">
        <v>356.66</v>
      </c>
      <c r="W27" s="6">
        <v>0</v>
      </c>
      <c r="X27" s="6">
        <v>152.80000000000001</v>
      </c>
    </row>
    <row r="28" spans="1:24" ht="24.75" x14ac:dyDescent="0.25">
      <c r="A28" s="6" t="s">
        <v>25</v>
      </c>
      <c r="B28" s="6" t="s">
        <v>26</v>
      </c>
      <c r="C28" s="6" t="s">
        <v>43</v>
      </c>
      <c r="D28" s="6" t="s">
        <v>54</v>
      </c>
      <c r="E28" s="6" t="s">
        <v>27</v>
      </c>
      <c r="F28" s="6" t="s">
        <v>62</v>
      </c>
      <c r="G28" s="6">
        <v>2017</v>
      </c>
      <c r="H28" s="6" t="str">
        <f>CONCATENATE("74211094235")</f>
        <v>74211094235</v>
      </c>
      <c r="I28" s="6" t="s">
        <v>28</v>
      </c>
      <c r="J28" s="6" t="s">
        <v>29</v>
      </c>
      <c r="K28" s="6" t="str">
        <f>CONCATENATE("")</f>
        <v/>
      </c>
      <c r="L28" s="6" t="str">
        <f>CONCATENATE("13 13.1 4a")</f>
        <v>13 13.1 4a</v>
      </c>
      <c r="M28" s="6" t="str">
        <f>CONCATENATE("BNDLCU60H23G479K")</f>
        <v>BNDLCU60H23G479K</v>
      </c>
      <c r="N28" s="6" t="s">
        <v>87</v>
      </c>
      <c r="O28" s="6" t="s">
        <v>57</v>
      </c>
      <c r="P28" s="7">
        <v>43312</v>
      </c>
      <c r="Q28" s="6" t="s">
        <v>30</v>
      </c>
      <c r="R28" s="6" t="s">
        <v>31</v>
      </c>
      <c r="S28" s="6" t="s">
        <v>32</v>
      </c>
      <c r="T28" s="8">
        <v>5400</v>
      </c>
      <c r="U28" s="8">
        <v>2328.48</v>
      </c>
      <c r="V28" s="8">
        <v>2150.2800000000002</v>
      </c>
      <c r="W28" s="6">
        <v>0</v>
      </c>
      <c r="X28" s="6">
        <v>921.24</v>
      </c>
    </row>
    <row r="29" spans="1:24" ht="24.75" x14ac:dyDescent="0.25">
      <c r="A29" s="6" t="s">
        <v>25</v>
      </c>
      <c r="B29" s="6" t="s">
        <v>26</v>
      </c>
      <c r="C29" s="6" t="s">
        <v>43</v>
      </c>
      <c r="D29" s="6" t="s">
        <v>54</v>
      </c>
      <c r="E29" s="6" t="s">
        <v>37</v>
      </c>
      <c r="F29" s="6" t="s">
        <v>68</v>
      </c>
      <c r="G29" s="6">
        <v>2017</v>
      </c>
      <c r="H29" s="6" t="str">
        <f>CONCATENATE("74210459082")</f>
        <v>74210459082</v>
      </c>
      <c r="I29" s="6" t="s">
        <v>35</v>
      </c>
      <c r="J29" s="6" t="s">
        <v>29</v>
      </c>
      <c r="K29" s="6" t="str">
        <f>CONCATENATE("")</f>
        <v/>
      </c>
      <c r="L29" s="6" t="str">
        <f>CONCATENATE("13 13.1 4a")</f>
        <v>13 13.1 4a</v>
      </c>
      <c r="M29" s="6" t="str">
        <f>CONCATENATE("MNGRNT69E13G479E")</f>
        <v>MNGRNT69E13G479E</v>
      </c>
      <c r="N29" s="6" t="s">
        <v>88</v>
      </c>
      <c r="O29" s="6" t="s">
        <v>57</v>
      </c>
      <c r="P29" s="7">
        <v>43312</v>
      </c>
      <c r="Q29" s="6" t="s">
        <v>30</v>
      </c>
      <c r="R29" s="6" t="s">
        <v>31</v>
      </c>
      <c r="S29" s="6" t="s">
        <v>32</v>
      </c>
      <c r="T29" s="6">
        <v>272.02999999999997</v>
      </c>
      <c r="U29" s="6">
        <v>117.3</v>
      </c>
      <c r="V29" s="6">
        <v>108.32</v>
      </c>
      <c r="W29" s="6">
        <v>0</v>
      </c>
      <c r="X29" s="6">
        <v>46.41</v>
      </c>
    </row>
    <row r="30" spans="1:24" ht="24.75" x14ac:dyDescent="0.25">
      <c r="A30" s="6" t="s">
        <v>25</v>
      </c>
      <c r="B30" s="6" t="s">
        <v>26</v>
      </c>
      <c r="C30" s="6" t="s">
        <v>43</v>
      </c>
      <c r="D30" s="6" t="s">
        <v>54</v>
      </c>
      <c r="E30" s="6" t="s">
        <v>27</v>
      </c>
      <c r="F30" s="6" t="s">
        <v>62</v>
      </c>
      <c r="G30" s="6">
        <v>2017</v>
      </c>
      <c r="H30" s="6" t="str">
        <f>CONCATENATE("74211111708")</f>
        <v>74211111708</v>
      </c>
      <c r="I30" s="6" t="s">
        <v>28</v>
      </c>
      <c r="J30" s="6" t="s">
        <v>29</v>
      </c>
      <c r="K30" s="6" t="str">
        <f>CONCATENATE("")</f>
        <v/>
      </c>
      <c r="L30" s="6" t="str">
        <f>CONCATENATE("13 13.1 4a")</f>
        <v>13 13.1 4a</v>
      </c>
      <c r="M30" s="6" t="str">
        <f>CONCATENATE("MRCPRM63L06D749B")</f>
        <v>MRCPRM63L06D749B</v>
      </c>
      <c r="N30" s="6" t="s">
        <v>89</v>
      </c>
      <c r="O30" s="6" t="s">
        <v>57</v>
      </c>
      <c r="P30" s="7">
        <v>43312</v>
      </c>
      <c r="Q30" s="6" t="s">
        <v>30</v>
      </c>
      <c r="R30" s="6" t="s">
        <v>31</v>
      </c>
      <c r="S30" s="6" t="s">
        <v>32</v>
      </c>
      <c r="T30" s="6">
        <v>507.71</v>
      </c>
      <c r="U30" s="6">
        <v>218.92</v>
      </c>
      <c r="V30" s="6">
        <v>202.17</v>
      </c>
      <c r="W30" s="6">
        <v>0</v>
      </c>
      <c r="X30" s="6">
        <v>86.62</v>
      </c>
    </row>
    <row r="31" spans="1:24" ht="24.75" x14ac:dyDescent="0.25">
      <c r="A31" s="6" t="s">
        <v>25</v>
      </c>
      <c r="B31" s="6" t="s">
        <v>33</v>
      </c>
      <c r="C31" s="6" t="s">
        <v>43</v>
      </c>
      <c r="D31" s="6" t="s">
        <v>90</v>
      </c>
      <c r="E31" s="6" t="s">
        <v>34</v>
      </c>
      <c r="F31" s="6" t="s">
        <v>34</v>
      </c>
      <c r="G31" s="6">
        <v>2017</v>
      </c>
      <c r="H31" s="6" t="str">
        <f>CONCATENATE("84270046026")</f>
        <v>84270046026</v>
      </c>
      <c r="I31" s="6" t="s">
        <v>28</v>
      </c>
      <c r="J31" s="6" t="s">
        <v>29</v>
      </c>
      <c r="K31" s="6" t="str">
        <f>CONCATENATE("")</f>
        <v/>
      </c>
      <c r="L31" s="6" t="str">
        <f>CONCATENATE("4 4.1 2a")</f>
        <v>4 4.1 2a</v>
      </c>
      <c r="M31" s="6" t="str">
        <f>CONCATENATE("CPPCST81P18A271H")</f>
        <v>CPPCST81P18A271H</v>
      </c>
      <c r="N31" s="6" t="s">
        <v>91</v>
      </c>
      <c r="O31" s="6" t="s">
        <v>92</v>
      </c>
      <c r="P31" s="7">
        <v>43312</v>
      </c>
      <c r="Q31" s="6" t="s">
        <v>30</v>
      </c>
      <c r="R31" s="6" t="s">
        <v>31</v>
      </c>
      <c r="S31" s="6" t="s">
        <v>32</v>
      </c>
      <c r="T31" s="8">
        <v>14100</v>
      </c>
      <c r="U31" s="8">
        <v>6079.92</v>
      </c>
      <c r="V31" s="8">
        <v>5614.62</v>
      </c>
      <c r="W31" s="6">
        <v>0</v>
      </c>
      <c r="X31" s="8">
        <v>2405.46</v>
      </c>
    </row>
    <row r="32" spans="1:24" ht="24.75" x14ac:dyDescent="0.25">
      <c r="A32" s="6" t="s">
        <v>25</v>
      </c>
      <c r="B32" s="6" t="s">
        <v>33</v>
      </c>
      <c r="C32" s="6" t="s">
        <v>43</v>
      </c>
      <c r="D32" s="6" t="s">
        <v>90</v>
      </c>
      <c r="E32" s="6" t="s">
        <v>38</v>
      </c>
      <c r="F32" s="6" t="s">
        <v>93</v>
      </c>
      <c r="G32" s="6">
        <v>2017</v>
      </c>
      <c r="H32" s="6" t="str">
        <f>CONCATENATE("74275301609")</f>
        <v>74275301609</v>
      </c>
      <c r="I32" s="6" t="s">
        <v>28</v>
      </c>
      <c r="J32" s="6" t="s">
        <v>29</v>
      </c>
      <c r="K32" s="6" t="str">
        <f>CONCATENATE("")</f>
        <v/>
      </c>
      <c r="L32" s="6" t="str">
        <f>CONCATENATE("4 4.1 2a")</f>
        <v>4 4.1 2a</v>
      </c>
      <c r="M32" s="6" t="str">
        <f>CONCATENATE("CCCRRT69S30C524S")</f>
        <v>CCCRRT69S30C524S</v>
      </c>
      <c r="N32" s="6" t="s">
        <v>94</v>
      </c>
      <c r="O32" s="6" t="s">
        <v>92</v>
      </c>
      <c r="P32" s="7">
        <v>43312</v>
      </c>
      <c r="Q32" s="6" t="s">
        <v>30</v>
      </c>
      <c r="R32" s="6" t="s">
        <v>31</v>
      </c>
      <c r="S32" s="6" t="s">
        <v>32</v>
      </c>
      <c r="T32" s="8">
        <v>64869.9</v>
      </c>
      <c r="U32" s="8">
        <v>27971.9</v>
      </c>
      <c r="V32" s="8">
        <v>25831.19</v>
      </c>
      <c r="W32" s="6">
        <v>0</v>
      </c>
      <c r="X32" s="8">
        <v>11066.81</v>
      </c>
    </row>
    <row r="33" spans="1:24" ht="24.75" x14ac:dyDescent="0.25">
      <c r="A33" s="6" t="s">
        <v>25</v>
      </c>
      <c r="B33" s="6" t="s">
        <v>33</v>
      </c>
      <c r="C33" s="6" t="s">
        <v>43</v>
      </c>
      <c r="D33" s="6" t="s">
        <v>44</v>
      </c>
      <c r="E33" s="6" t="s">
        <v>34</v>
      </c>
      <c r="F33" s="6" t="s">
        <v>34</v>
      </c>
      <c r="G33" s="6">
        <v>2017</v>
      </c>
      <c r="H33" s="6" t="str">
        <f>CONCATENATE("84270046935")</f>
        <v>84270046935</v>
      </c>
      <c r="I33" s="6" t="s">
        <v>28</v>
      </c>
      <c r="J33" s="6" t="s">
        <v>29</v>
      </c>
      <c r="K33" s="6" t="str">
        <f>CONCATENATE("")</f>
        <v/>
      </c>
      <c r="L33" s="6" t="str">
        <f>CONCATENATE("4 4.1 2a")</f>
        <v>4 4.1 2a</v>
      </c>
      <c r="M33" s="6" t="str">
        <f>CONCATENATE("FLCCRL59C42A258L")</f>
        <v>FLCCRL59C42A258L</v>
      </c>
      <c r="N33" s="6" t="s">
        <v>95</v>
      </c>
      <c r="O33" s="6" t="s">
        <v>92</v>
      </c>
      <c r="P33" s="7">
        <v>43312</v>
      </c>
      <c r="Q33" s="6" t="s">
        <v>30</v>
      </c>
      <c r="R33" s="6" t="s">
        <v>31</v>
      </c>
      <c r="S33" s="6" t="s">
        <v>32</v>
      </c>
      <c r="T33" s="8">
        <v>20495.099999999999</v>
      </c>
      <c r="U33" s="8">
        <v>8837.49</v>
      </c>
      <c r="V33" s="8">
        <v>8161.15</v>
      </c>
      <c r="W33" s="6">
        <v>0</v>
      </c>
      <c r="X33" s="8">
        <v>3496.46</v>
      </c>
    </row>
    <row r="34" spans="1:24" ht="24.75" x14ac:dyDescent="0.25">
      <c r="A34" s="6" t="s">
        <v>25</v>
      </c>
      <c r="B34" s="6" t="s">
        <v>33</v>
      </c>
      <c r="C34" s="6" t="s">
        <v>43</v>
      </c>
      <c r="D34" s="6" t="s">
        <v>44</v>
      </c>
      <c r="E34" s="6" t="s">
        <v>34</v>
      </c>
      <c r="F34" s="6" t="s">
        <v>34</v>
      </c>
      <c r="G34" s="6">
        <v>2017</v>
      </c>
      <c r="H34" s="6" t="str">
        <f>CONCATENATE("74275301617")</f>
        <v>74275301617</v>
      </c>
      <c r="I34" s="6" t="s">
        <v>28</v>
      </c>
      <c r="J34" s="6" t="s">
        <v>29</v>
      </c>
      <c r="K34" s="6" t="str">
        <f>CONCATENATE("")</f>
        <v/>
      </c>
      <c r="L34" s="6" t="str">
        <f>CONCATENATE("4 4.1 2a")</f>
        <v>4 4.1 2a</v>
      </c>
      <c r="M34" s="6" t="str">
        <f>CONCATENATE("GLLGRL61T10A462D")</f>
        <v>GLLGRL61T10A462D</v>
      </c>
      <c r="N34" s="6" t="s">
        <v>96</v>
      </c>
      <c r="O34" s="6" t="s">
        <v>92</v>
      </c>
      <c r="P34" s="7">
        <v>43312</v>
      </c>
      <c r="Q34" s="6" t="s">
        <v>30</v>
      </c>
      <c r="R34" s="6" t="s">
        <v>36</v>
      </c>
      <c r="S34" s="6" t="s">
        <v>32</v>
      </c>
      <c r="T34" s="8">
        <v>27846</v>
      </c>
      <c r="U34" s="8">
        <v>12007.2</v>
      </c>
      <c r="V34" s="8">
        <v>11088.28</v>
      </c>
      <c r="W34" s="6">
        <v>0</v>
      </c>
      <c r="X34" s="8">
        <v>4750.5200000000004</v>
      </c>
    </row>
    <row r="35" spans="1:24" ht="24.75" x14ac:dyDescent="0.25">
      <c r="A35" s="6" t="s">
        <v>25</v>
      </c>
      <c r="B35" s="6" t="s">
        <v>33</v>
      </c>
      <c r="C35" s="6" t="s">
        <v>43</v>
      </c>
      <c r="D35" s="6" t="s">
        <v>44</v>
      </c>
      <c r="E35" s="6" t="s">
        <v>42</v>
      </c>
      <c r="F35" s="6" t="s">
        <v>97</v>
      </c>
      <c r="G35" s="6">
        <v>2017</v>
      </c>
      <c r="H35" s="6" t="str">
        <f>CONCATENATE("84270041720")</f>
        <v>84270041720</v>
      </c>
      <c r="I35" s="6" t="s">
        <v>28</v>
      </c>
      <c r="J35" s="6" t="s">
        <v>29</v>
      </c>
      <c r="K35" s="6" t="str">
        <f>CONCATENATE("")</f>
        <v/>
      </c>
      <c r="L35" s="6" t="str">
        <f>CONCATENATE("4 4.1 2a")</f>
        <v>4 4.1 2a</v>
      </c>
      <c r="M35" s="6" t="str">
        <f>CONCATENATE("NCCLCN81S30H769N")</f>
        <v>NCCLCN81S30H769N</v>
      </c>
      <c r="N35" s="6" t="s">
        <v>98</v>
      </c>
      <c r="O35" s="6" t="s">
        <v>92</v>
      </c>
      <c r="P35" s="7">
        <v>43312</v>
      </c>
      <c r="Q35" s="6" t="s">
        <v>30</v>
      </c>
      <c r="R35" s="6" t="s">
        <v>31</v>
      </c>
      <c r="S35" s="6" t="s">
        <v>32</v>
      </c>
      <c r="T35" s="8">
        <v>17619.84</v>
      </c>
      <c r="U35" s="8">
        <v>7597.68</v>
      </c>
      <c r="V35" s="8">
        <v>7016.22</v>
      </c>
      <c r="W35" s="6">
        <v>0</v>
      </c>
      <c r="X35" s="8">
        <v>3005.94</v>
      </c>
    </row>
    <row r="36" spans="1:24" ht="24.75" x14ac:dyDescent="0.25">
      <c r="A36" s="6" t="s">
        <v>25</v>
      </c>
      <c r="B36" s="6" t="s">
        <v>33</v>
      </c>
      <c r="C36" s="6" t="s">
        <v>43</v>
      </c>
      <c r="D36" s="6" t="s">
        <v>90</v>
      </c>
      <c r="E36" s="6" t="s">
        <v>37</v>
      </c>
      <c r="F36" s="6" t="s">
        <v>99</v>
      </c>
      <c r="G36" s="6">
        <v>2017</v>
      </c>
      <c r="H36" s="6" t="str">
        <f>CONCATENATE("84270046950")</f>
        <v>84270046950</v>
      </c>
      <c r="I36" s="6" t="s">
        <v>28</v>
      </c>
      <c r="J36" s="6" t="s">
        <v>29</v>
      </c>
      <c r="K36" s="6" t="str">
        <f>CONCATENATE("")</f>
        <v/>
      </c>
      <c r="L36" s="6" t="str">
        <f>CONCATENATE("4 4.1 2a")</f>
        <v>4 4.1 2a</v>
      </c>
      <c r="M36" s="6" t="str">
        <f>CONCATENATE("RSOPRZ62C54H501L")</f>
        <v>RSOPRZ62C54H501L</v>
      </c>
      <c r="N36" s="6" t="s">
        <v>100</v>
      </c>
      <c r="O36" s="6" t="s">
        <v>92</v>
      </c>
      <c r="P36" s="7">
        <v>43312</v>
      </c>
      <c r="Q36" s="6" t="s">
        <v>30</v>
      </c>
      <c r="R36" s="6" t="s">
        <v>31</v>
      </c>
      <c r="S36" s="6" t="s">
        <v>32</v>
      </c>
      <c r="T36" s="8">
        <v>25018.15</v>
      </c>
      <c r="U36" s="8">
        <v>10787.83</v>
      </c>
      <c r="V36" s="8">
        <v>9962.23</v>
      </c>
      <c r="W36" s="6">
        <v>0</v>
      </c>
      <c r="X36" s="8">
        <v>4268.09</v>
      </c>
    </row>
    <row r="37" spans="1:24" ht="24.75" x14ac:dyDescent="0.25">
      <c r="A37" s="6" t="s">
        <v>25</v>
      </c>
      <c r="B37" s="6" t="s">
        <v>33</v>
      </c>
      <c r="C37" s="6" t="s">
        <v>43</v>
      </c>
      <c r="D37" s="6" t="s">
        <v>90</v>
      </c>
      <c r="E37" s="6" t="s">
        <v>38</v>
      </c>
      <c r="F37" s="6" t="s">
        <v>101</v>
      </c>
      <c r="G37" s="6">
        <v>2017</v>
      </c>
      <c r="H37" s="6" t="str">
        <f>CONCATENATE("74275301591")</f>
        <v>74275301591</v>
      </c>
      <c r="I37" s="6" t="s">
        <v>28</v>
      </c>
      <c r="J37" s="6" t="s">
        <v>29</v>
      </c>
      <c r="K37" s="6" t="str">
        <f>CONCATENATE("")</f>
        <v/>
      </c>
      <c r="L37" s="6" t="str">
        <f>CONCATENATE("4 4.1 2a")</f>
        <v>4 4.1 2a</v>
      </c>
      <c r="M37" s="6" t="str">
        <f>CONCATENATE("02431390422")</f>
        <v>02431390422</v>
      </c>
      <c r="N37" s="6" t="s">
        <v>102</v>
      </c>
      <c r="O37" s="6" t="s">
        <v>92</v>
      </c>
      <c r="P37" s="7">
        <v>43312</v>
      </c>
      <c r="Q37" s="6" t="s">
        <v>30</v>
      </c>
      <c r="R37" s="6" t="s">
        <v>36</v>
      </c>
      <c r="S37" s="6" t="s">
        <v>32</v>
      </c>
      <c r="T37" s="8">
        <v>38550.839999999997</v>
      </c>
      <c r="U37" s="8">
        <v>16623.12</v>
      </c>
      <c r="V37" s="8">
        <v>15350.94</v>
      </c>
      <c r="W37" s="6">
        <v>0</v>
      </c>
      <c r="X37" s="8">
        <v>6576.78</v>
      </c>
    </row>
    <row r="38" spans="1:24" x14ac:dyDescent="0.25">
      <c r="A38" s="6" t="s">
        <v>25</v>
      </c>
      <c r="B38" s="6" t="s">
        <v>33</v>
      </c>
      <c r="C38" s="6" t="s">
        <v>43</v>
      </c>
      <c r="D38" s="6" t="s">
        <v>51</v>
      </c>
      <c r="E38" s="6" t="s">
        <v>38</v>
      </c>
      <c r="F38" s="6" t="s">
        <v>103</v>
      </c>
      <c r="G38" s="6">
        <v>2017</v>
      </c>
      <c r="H38" s="6" t="str">
        <f>CONCATENATE("84270052461")</f>
        <v>84270052461</v>
      </c>
      <c r="I38" s="6" t="s">
        <v>28</v>
      </c>
      <c r="J38" s="6" t="s">
        <v>29</v>
      </c>
      <c r="K38" s="6" t="str">
        <f>CONCATENATE("")</f>
        <v/>
      </c>
      <c r="L38" s="6" t="str">
        <f>CONCATENATE("4 4.1 2a")</f>
        <v>4 4.1 2a</v>
      </c>
      <c r="M38" s="6" t="str">
        <f>CONCATENATE("PTTDNL76L27E783W")</f>
        <v>PTTDNL76L27E783W</v>
      </c>
      <c r="N38" s="6" t="s">
        <v>104</v>
      </c>
      <c r="O38" s="6" t="s">
        <v>92</v>
      </c>
      <c r="P38" s="7">
        <v>43312</v>
      </c>
      <c r="Q38" s="6" t="s">
        <v>30</v>
      </c>
      <c r="R38" s="6" t="s">
        <v>31</v>
      </c>
      <c r="S38" s="6" t="s">
        <v>32</v>
      </c>
      <c r="T38" s="8">
        <v>9360</v>
      </c>
      <c r="U38" s="8">
        <v>4036.03</v>
      </c>
      <c r="V38" s="8">
        <v>3727.15</v>
      </c>
      <c r="W38" s="6">
        <v>0</v>
      </c>
      <c r="X38" s="8">
        <v>1596.82</v>
      </c>
    </row>
    <row r="39" spans="1:24" ht="24.75" x14ac:dyDescent="0.25">
      <c r="A39" s="6" t="s">
        <v>25</v>
      </c>
      <c r="B39" s="6" t="s">
        <v>33</v>
      </c>
      <c r="C39" s="6" t="s">
        <v>43</v>
      </c>
      <c r="D39" s="6" t="s">
        <v>90</v>
      </c>
      <c r="E39" s="6" t="s">
        <v>34</v>
      </c>
      <c r="F39" s="6" t="s">
        <v>34</v>
      </c>
      <c r="G39" s="6">
        <v>2018</v>
      </c>
      <c r="H39" s="6" t="str">
        <f>CONCATENATE("84758389823")</f>
        <v>84758389823</v>
      </c>
      <c r="I39" s="6" t="s">
        <v>28</v>
      </c>
      <c r="J39" s="6" t="s">
        <v>39</v>
      </c>
      <c r="K39" s="6" t="str">
        <f>CONCATENATE("413")</f>
        <v>413</v>
      </c>
      <c r="L39" s="6" t="str">
        <f>CONCATENATE("19 19.2 6b")</f>
        <v>19 19.2 6b</v>
      </c>
      <c r="M39" s="6" t="str">
        <f>CONCATENATE("00155670425")</f>
        <v>00155670425</v>
      </c>
      <c r="N39" s="6" t="s">
        <v>105</v>
      </c>
      <c r="O39" s="6" t="s">
        <v>106</v>
      </c>
      <c r="P39" s="7">
        <v>43315</v>
      </c>
      <c r="Q39" s="6" t="s">
        <v>30</v>
      </c>
      <c r="R39" s="6" t="s">
        <v>31</v>
      </c>
      <c r="S39" s="6" t="s">
        <v>32</v>
      </c>
      <c r="T39" s="8">
        <v>40154.82</v>
      </c>
      <c r="U39" s="8">
        <v>17314.759999999998</v>
      </c>
      <c r="V39" s="8">
        <v>15989.65</v>
      </c>
      <c r="W39" s="6">
        <v>0</v>
      </c>
      <c r="X39" s="8">
        <v>6850.41</v>
      </c>
    </row>
    <row r="40" spans="1:24" ht="24.75" x14ac:dyDescent="0.25">
      <c r="A40" s="6" t="s">
        <v>25</v>
      </c>
      <c r="B40" s="6" t="s">
        <v>26</v>
      </c>
      <c r="C40" s="6" t="s">
        <v>43</v>
      </c>
      <c r="D40" s="6" t="s">
        <v>44</v>
      </c>
      <c r="E40" s="6" t="s">
        <v>38</v>
      </c>
      <c r="F40" s="6" t="s">
        <v>45</v>
      </c>
      <c r="G40" s="6">
        <v>2016</v>
      </c>
      <c r="H40" s="6" t="str">
        <f>CONCATENATE("64780081432")</f>
        <v>64780081432</v>
      </c>
      <c r="I40" s="6" t="s">
        <v>28</v>
      </c>
      <c r="J40" s="6" t="s">
        <v>39</v>
      </c>
      <c r="K40" s="6" t="str">
        <f>CONCATENATE("221")</f>
        <v>221</v>
      </c>
      <c r="L40" s="6" t="str">
        <f>CONCATENATE("8 8.1 5e")</f>
        <v>8 8.1 5e</v>
      </c>
      <c r="M40" s="6" t="str">
        <f>CONCATENATE("CHLBRN49L26F520U")</f>
        <v>CHLBRN49L26F520U</v>
      </c>
      <c r="N40" s="6" t="s">
        <v>107</v>
      </c>
      <c r="O40" s="6" t="s">
        <v>108</v>
      </c>
      <c r="P40" s="7">
        <v>42720</v>
      </c>
      <c r="Q40" s="6" t="s">
        <v>30</v>
      </c>
      <c r="R40" s="6" t="s">
        <v>31</v>
      </c>
      <c r="S40" s="6" t="s">
        <v>32</v>
      </c>
      <c r="T40" s="6">
        <v>210.8</v>
      </c>
      <c r="U40" s="6">
        <v>90.9</v>
      </c>
      <c r="V40" s="6">
        <v>83.94</v>
      </c>
      <c r="W40" s="6">
        <v>0</v>
      </c>
      <c r="X40" s="6">
        <v>35.96</v>
      </c>
    </row>
  </sheetData>
  <mergeCells count="2">
    <mergeCell ref="A1:X1"/>
    <mergeCell ref="A2:X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2018-08-13T10:31:21Z</dcterms:created>
  <dcterms:modified xsi:type="dcterms:W3CDTF">2018-08-13T10:31:59Z</dcterms:modified>
</cp:coreProperties>
</file>