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_completo\BACKUP_cartella_Documenti\INVIO_DECRETI_A_REGIONIeCAA\Programmazione_2014-2020 (Settore 70-88)\Decreto n. 170\"/>
    </mc:Choice>
  </mc:AlternateContent>
  <xr:revisionPtr revIDLastSave="0" documentId="8_{32FB0446-6F55-4C4F-9FDF-ED6789D6EA57}" xr6:coauthVersionLast="31" xr6:coauthVersionMax="31" xr10:uidLastSave="{00000000-0000-0000-0000-000000000000}"/>
  <bookViews>
    <workbookView xWindow="0" yWindow="0" windowWidth="28800" windowHeight="11625" xr2:uid="{225307DD-3405-4125-A788-4E3BA39F77F8}"/>
  </bookViews>
  <sheets>
    <sheet name="Dettaglio_Domande_Pagabili_AGEA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<sst xmlns="http://schemas.openxmlformats.org/spreadsheetml/2006/main" count="363" uniqueCount="104">
  <si>
    <t>Dettaglio Domande Pagabili Decreto 170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</si>
  <si>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</si>
  <si>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</si>
  <si>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</si>
  <si>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</si>
  <si>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</si>
  <si>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</si>
  <si>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</si>
  <si>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</si>
  <si>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</si>
  <si>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</si>
  <si>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</si>
  <si>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</si>
  <si>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</si>
  <si>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</si>
  <si>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</si>
  <si>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</si>
  <si>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</si>
  <si>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</si>
  <si>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</si>
  <si>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</si>
  <si>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</si>
  <si>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</si>
  <si>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</si>
  <si>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</si>
  <si>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</si>
  <si>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</si>
  <si>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CAA-CAF AGRI S.R.L.</t>
  </si>
  <si>
    <t>NO</t>
  </si>
  <si>
    <t>Trascinamenti</t>
  </si>
  <si>
    <t>In Liquidazione</t>
  </si>
  <si>
    <t>SAL</t>
  </si>
  <si>
    <t>Co-Finanziato</t>
  </si>
  <si>
    <t>SI</t>
  </si>
  <si>
    <t>CAA CIA srl</t>
  </si>
  <si>
    <t>CAA Coldiretti srl</t>
  </si>
  <si>
    <t>Nuova Programmazione</t>
  </si>
  <si>
    <t>Saldo</t>
  </si>
  <si>
    <t>Anticipo</t>
  </si>
  <si>
    <t>Misure a Superficie</t>
  </si>
  <si>
    <t>CAA UNICAA srl</t>
  </si>
  <si>
    <t>CAA LiberiAgricoltori srl già CAA AGCI srl</t>
  </si>
  <si>
    <t>CAA Confagricoltura srl</t>
  </si>
  <si>
    <t>IN PROPRIO</t>
  </si>
  <si>
    <t>MARCHE</t>
  </si>
  <si>
    <t>SERV. DEC. AGRICOLTURA E ALIMENTAZIONE - ANCONA</t>
  </si>
  <si>
    <t>ARGALIA GIORGIO</t>
  </si>
  <si>
    <t>AGEA.ASR.2016.0068854</t>
  </si>
  <si>
    <t>SERV. DEC. AGRICOLTURA E ALIM. - MACERATA</t>
  </si>
  <si>
    <t>CAA Coldiretti - ANCONA - 003</t>
  </si>
  <si>
    <t>COPPARI GILDO</t>
  </si>
  <si>
    <t>AGEA.ASR.2014.0358055</t>
  </si>
  <si>
    <t>CAA Confagricoltura - MACERATA - 001</t>
  </si>
  <si>
    <t>CECCARONI CAMBI VOGLIA GIAN CARLO</t>
  </si>
  <si>
    <t>AGEA.ASR.2014.0146586</t>
  </si>
  <si>
    <t>AGEA.ASR.2014.0756042</t>
  </si>
  <si>
    <t>CAA Copagri srl</t>
  </si>
  <si>
    <t>CAA Copagri - MACERATA - 401</t>
  </si>
  <si>
    <t>PIERONI LIVIO</t>
  </si>
  <si>
    <t>AGEA.ASR.2014.0763020</t>
  </si>
  <si>
    <t>CAA CIA - ANCONA - 006</t>
  </si>
  <si>
    <t>AZIENDA AGRICOLA ROVEGLIANO SOCIETA' SEMPLICE AGRICOLA DI MARASCA LUCA</t>
  </si>
  <si>
    <t>AGEA.ASR.2018.0605386</t>
  </si>
  <si>
    <t>SERV. DEC. AGRICOLTURA E ALIM. -ASCOLI PICENO</t>
  </si>
  <si>
    <t>PICIOTTI IACOPO</t>
  </si>
  <si>
    <t>AGEA.ASR.2018.0605284</t>
  </si>
  <si>
    <t>SOCIETA' AGRICOLA MARI MAURIZIO &amp; C. S.S.</t>
  </si>
  <si>
    <t>AGEA.ASR.2017.1308594</t>
  </si>
  <si>
    <t>CAA Coldiretti - MACERATA - 007</t>
  </si>
  <si>
    <t>SOC. AGR. SAPUTI SOCIETA' AGRICOLA SEMPLICE</t>
  </si>
  <si>
    <t>AGEA.ASR.2018.0605465</t>
  </si>
  <si>
    <t>CAA Confagricoltura - ASCOLI PICENO - 001</t>
  </si>
  <si>
    <t>GASPARRINI GIUSEPPE</t>
  </si>
  <si>
    <t>AGEA.ASR.2018.0192764</t>
  </si>
  <si>
    <t>SERV. DEC. AGRICOLTURA E ALIMENTAZIONE - PESARO</t>
  </si>
  <si>
    <t>PACCAPELO SOFIA</t>
  </si>
  <si>
    <t>AGEA.ASR.2018.0651659</t>
  </si>
  <si>
    <t>CAA LiberiAgricoltori - MACERATA - 002</t>
  </si>
  <si>
    <t>SOCIETA' AGRICOLA GASPARRI BENEDETTO E ALESSANDRO SOCIETA' SEMPLICE</t>
  </si>
  <si>
    <t>AGEA.ASR.2018.0647357</t>
  </si>
  <si>
    <t>AGEA.ASR.2018.0663795</t>
  </si>
  <si>
    <t>SOCIETA' AGRICOLA HECTOR DI CALVIGIONI SILVIO &amp; TOMBESI GIORGIA S.S.</t>
  </si>
  <si>
    <t>AGEA.ASR.2018.0652342</t>
  </si>
  <si>
    <t>ANTONINI ALESSANDRO</t>
  </si>
  <si>
    <t>CAA CIA - MACERATA - 001</t>
  </si>
  <si>
    <t>AZ.AGR.BANCHETTI GIULIANO-SANTONI M. BANCHETTI JOHAANES -SOC,SEMPL.AGR</t>
  </si>
  <si>
    <t>AGEA.ASR.2018.0652908</t>
  </si>
  <si>
    <t>BRANDIMARTI MAGDA</t>
  </si>
  <si>
    <t>OLIVA FREDERIC UGO</t>
  </si>
  <si>
    <t>CAA UNICAA - ASCOLI PICENO - 004</t>
  </si>
  <si>
    <t>SOCIETA' AGRIC."SAN FILIPPO"S.S.</t>
  </si>
  <si>
    <t>CAA Coldiretti - MACERATA - 003</t>
  </si>
  <si>
    <t>SOCIETA' AGRICOLA CIM.CRO SOCIETA' SEMPLICE</t>
  </si>
  <si>
    <t>CAA CAF AGRI - ANCONA - 225</t>
  </si>
  <si>
    <t>SOCIETA' AGRICOLA LA VISCIOLA S.S.</t>
  </si>
  <si>
    <t>AGEA.ASR.2018.0605543</t>
  </si>
  <si>
    <t>EMIDI STANISLAO</t>
  </si>
  <si>
    <t>AGEA.ASR.2018.0650260</t>
  </si>
  <si>
    <t>CAA CIA - ASCOLI PICENO - 001</t>
  </si>
  <si>
    <t>LA TENUTA DI MATTIA SOCIETA' SEMPLICE AGROFORESTALE DI FORMENTINI IVAN</t>
  </si>
  <si>
    <t>PACCUSSE LINO</t>
  </si>
  <si>
    <t>AGEA.ASR.2018.0636322</t>
  </si>
  <si>
    <t>CAA Coldiretti - ASCOLI PICENO - 030</t>
  </si>
  <si>
    <t>CORRADETTI MAIKA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</si>
</sst>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34F10-1F2F-40F2-BA0F-FC26C9180A4D}">
  <dimension ref="A1:X29"/>
  <sheetViews>
    <sheetView showGridLines="0" tabSelected="1" workbookViewId="0">
      <selection activeCell="F33" sqref="F33"/>
    </sheetView>
  </sheetViews>
  <sheetFormatPr defaultRowHeight="15" x14ac:dyDescent="0.25"/>
  <cols>
    <col min="1" max="1" width="15.5703125" style="4" bestFit="1" customWidth="1"/>
    <col min="2" max="2" width="16.28515625" style="4" bestFit="1" customWidth="1"/>
    <col min="3" max="3" width="18.42578125" style="4" bestFit="1" customWidth="1"/>
    <col min="4" max="4" width="36.5703125" style="4" bestFit="1" customWidth="1"/>
    <col min="5" max="5" width="32.42578125" style="4" bestFit="1" customWidth="1"/>
    <col min="6" max="6" width="33.85546875" style="4" bestFit="1" customWidth="1"/>
    <col min="7" max="7" width="8.42578125" style="4" bestFit="1" customWidth="1"/>
    <col min="8" max="8" width="12.7109375" style="4" bestFit="1" customWidth="1"/>
    <col min="9" max="9" width="21.140625" style="4" bestFit="1" customWidth="1"/>
    <col min="10" max="10" width="20.140625" style="4" bestFit="1" customWidth="1"/>
    <col min="11" max="12" width="17" style="4" bestFit="1" customWidth="1"/>
    <col min="13" max="13" width="17.7109375" style="4" bestFit="1" customWidth="1"/>
    <col min="14" max="14" width="36.5703125" style="4" bestFit="1" customWidth="1"/>
    <col min="15" max="15" width="18.85546875" style="4" bestFit="1" customWidth="1"/>
    <col min="16" max="16" width="23" style="4" bestFit="1" customWidth="1"/>
    <col min="17" max="17" width="16.28515625" style="4" bestFit="1" customWidth="1"/>
    <col min="18" max="18" width="17.85546875" style="4" bestFit="1" customWidth="1"/>
    <col min="19" max="19" width="20.28515625" style="4" bestFit="1" customWidth="1"/>
    <col min="20" max="20" width="18.42578125" style="4" bestFit="1" customWidth="1"/>
    <col min="21" max="21" width="24.5703125" style="4" bestFit="1" customWidth="1"/>
    <col min="22" max="23" width="27.140625" style="4" bestFit="1" customWidth="1"/>
    <col min="24" max="24" width="33.85546875" style="4" bestFit="1" customWidth="1"/>
    <col min="25" max="16384" width="9.140625" style="4"/>
  </cols>
  <sheetData>
    <row r="1" spans="1:2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</row>
    <row r="4" spans="1:24" ht="24.75" x14ac:dyDescent="0.25">
      <c r="A4" s="6" t="s">
        <v>25</v>
      </c>
      <c r="B4" s="6" t="s">
        <v>26</v>
      </c>
      <c r="C4" s="6" t="s">
        <v>44</v>
      </c>
      <c r="D4" s="6" t="s">
        <v>45</v>
      </c>
      <c r="E4" s="6" t="s">
        <v>43</v>
      </c>
      <c r="F4" s="6" t="s">
        <v>43</v>
      </c>
      <c r="G4" s="6">
        <v>2008</v>
      </c>
      <c r="H4" s="6" t="str">
        <f>CONCATENATE("84758374189")</f>
        <v>84758374189</v>
      </c>
      <c r="I4" s="6" t="s">
        <v>28</v>
      </c>
      <c r="J4" s="6" t="s">
        <v>29</v>
      </c>
      <c r="K4" s="6" t="str">
        <f>CONCATENATE("111")</f>
        <v>111</v>
      </c>
      <c r="L4" s="6" t="str">
        <f>CONCATENATE("1 1.1 2a")</f>
        <v>1 1.1 2a</v>
      </c>
      <c r="M4" s="6" t="str">
        <f>CONCATENATE("RGLGRG71H30I653I")</f>
        <v>RGLGRG71H30I653I</v>
      </c>
      <c r="N4" s="6" t="s">
        <v>46</v>
      </c>
      <c r="O4" s="6" t="s">
        <v>47</v>
      </c>
      <c r="P4" s="7">
        <v>42410</v>
      </c>
      <c r="Q4" s="6" t="s">
        <v>30</v>
      </c>
      <c r="R4" s="6" t="s">
        <v>37</v>
      </c>
      <c r="S4" s="6" t="s">
        <v>32</v>
      </c>
      <c r="T4" s="6">
        <v>333</v>
      </c>
      <c r="U4" s="6">
        <v>143.59</v>
      </c>
      <c r="V4" s="6">
        <v>132.6</v>
      </c>
      <c r="W4" s="6">
        <v>0</v>
      </c>
      <c r="X4" s="6">
        <v>56.81</v>
      </c>
    </row>
    <row r="5" spans="1:24" x14ac:dyDescent="0.25">
      <c r="A5" s="6" t="s">
        <v>25</v>
      </c>
      <c r="B5" s="6" t="s">
        <v>39</v>
      </c>
      <c r="C5" s="6" t="s">
        <v>44</v>
      </c>
      <c r="D5" s="6" t="s">
        <v>48</v>
      </c>
      <c r="E5" s="6" t="s">
        <v>35</v>
      </c>
      <c r="F5" s="6" t="s">
        <v>49</v>
      </c>
      <c r="G5" s="6">
        <v>2012</v>
      </c>
      <c r="H5" s="6" t="str">
        <f>CONCATENATE("24730061645")</f>
        <v>24730061645</v>
      </c>
      <c r="I5" s="6" t="s">
        <v>33</v>
      </c>
      <c r="J5" s="6" t="s">
        <v>29</v>
      </c>
      <c r="K5" s="6" t="str">
        <f>CONCATENATE("221")</f>
        <v>221</v>
      </c>
      <c r="L5" s="6" t="str">
        <f>CONCATENATE("8 8.1 5e")</f>
        <v>8 8.1 5e</v>
      </c>
      <c r="M5" s="6" t="str">
        <f>CONCATENATE("CPPGLD31E22D597Y")</f>
        <v>CPPGLD31E22D597Y</v>
      </c>
      <c r="N5" s="6" t="s">
        <v>50</v>
      </c>
      <c r="O5" s="6" t="s">
        <v>51</v>
      </c>
      <c r="P5" s="7">
        <v>41796</v>
      </c>
      <c r="Q5" s="6" t="s">
        <v>30</v>
      </c>
      <c r="R5" s="6" t="s">
        <v>37</v>
      </c>
      <c r="S5" s="6" t="s">
        <v>32</v>
      </c>
      <c r="T5" s="6">
        <v>558.73</v>
      </c>
      <c r="U5" s="6">
        <v>240.92</v>
      </c>
      <c r="V5" s="6">
        <v>222.49</v>
      </c>
      <c r="W5" s="6">
        <v>0</v>
      </c>
      <c r="X5" s="6">
        <v>95.32</v>
      </c>
    </row>
    <row r="6" spans="1:24" x14ac:dyDescent="0.25">
      <c r="A6" s="6" t="s">
        <v>25</v>
      </c>
      <c r="B6" s="6" t="s">
        <v>39</v>
      </c>
      <c r="C6" s="6" t="s">
        <v>44</v>
      </c>
      <c r="D6" s="6" t="s">
        <v>48</v>
      </c>
      <c r="E6" s="6" t="s">
        <v>42</v>
      </c>
      <c r="F6" s="6" t="s">
        <v>52</v>
      </c>
      <c r="G6" s="6">
        <v>2013</v>
      </c>
      <c r="H6" s="6" t="str">
        <f>CONCATENATE("34730082152")</f>
        <v>34730082152</v>
      </c>
      <c r="I6" s="6" t="s">
        <v>28</v>
      </c>
      <c r="J6" s="6" t="s">
        <v>29</v>
      </c>
      <c r="K6" s="6" t="str">
        <f>CONCATENATE("221")</f>
        <v>221</v>
      </c>
      <c r="L6" s="6" t="str">
        <f>CONCATENATE("8 8.1 5e")</f>
        <v>8 8.1 5e</v>
      </c>
      <c r="M6" s="6" t="str">
        <f>CONCATENATE("CCCGCR35E16H501T")</f>
        <v>CCCGCR35E16H501T</v>
      </c>
      <c r="N6" s="6" t="s">
        <v>53</v>
      </c>
      <c r="O6" s="6" t="s">
        <v>54</v>
      </c>
      <c r="P6" s="7">
        <v>41729</v>
      </c>
      <c r="Q6" s="6" t="s">
        <v>30</v>
      </c>
      <c r="R6" s="6" t="s">
        <v>37</v>
      </c>
      <c r="S6" s="6" t="s">
        <v>32</v>
      </c>
      <c r="T6" s="6">
        <v>830.36</v>
      </c>
      <c r="U6" s="6">
        <v>358.05</v>
      </c>
      <c r="V6" s="6">
        <v>330.65</v>
      </c>
      <c r="W6" s="6">
        <v>0</v>
      </c>
      <c r="X6" s="6">
        <v>141.66</v>
      </c>
    </row>
    <row r="7" spans="1:24" x14ac:dyDescent="0.25">
      <c r="A7" s="6" t="s">
        <v>25</v>
      </c>
      <c r="B7" s="6" t="s">
        <v>39</v>
      </c>
      <c r="C7" s="6" t="s">
        <v>44</v>
      </c>
      <c r="D7" s="6" t="s">
        <v>48</v>
      </c>
      <c r="E7" s="6" t="s">
        <v>42</v>
      </c>
      <c r="F7" s="6" t="s">
        <v>52</v>
      </c>
      <c r="G7" s="6">
        <v>2013</v>
      </c>
      <c r="H7" s="6" t="str">
        <f>CONCATENATE("34730082129")</f>
        <v>34730082129</v>
      </c>
      <c r="I7" s="6" t="s">
        <v>28</v>
      </c>
      <c r="J7" s="6" t="s">
        <v>29</v>
      </c>
      <c r="K7" s="6" t="str">
        <f>CONCATENATE("221")</f>
        <v>221</v>
      </c>
      <c r="L7" s="6" t="str">
        <f>CONCATENATE("8 8.1 5e")</f>
        <v>8 8.1 5e</v>
      </c>
      <c r="M7" s="6" t="str">
        <f>CONCATENATE("CCCGCR35E16H501T")</f>
        <v>CCCGCR35E16H501T</v>
      </c>
      <c r="N7" s="6" t="s">
        <v>53</v>
      </c>
      <c r="O7" s="6" t="s">
        <v>55</v>
      </c>
      <c r="P7" s="7">
        <v>41995</v>
      </c>
      <c r="Q7" s="6" t="s">
        <v>30</v>
      </c>
      <c r="R7" s="6" t="s">
        <v>37</v>
      </c>
      <c r="S7" s="6" t="s">
        <v>32</v>
      </c>
      <c r="T7" s="6">
        <v>866.97</v>
      </c>
      <c r="U7" s="6">
        <v>373.84</v>
      </c>
      <c r="V7" s="6">
        <v>345.23</v>
      </c>
      <c r="W7" s="6">
        <v>0</v>
      </c>
      <c r="X7" s="6">
        <v>147.9</v>
      </c>
    </row>
    <row r="8" spans="1:24" x14ac:dyDescent="0.25">
      <c r="A8" s="6" t="s">
        <v>25</v>
      </c>
      <c r="B8" s="6" t="s">
        <v>39</v>
      </c>
      <c r="C8" s="6" t="s">
        <v>44</v>
      </c>
      <c r="D8" s="6" t="s">
        <v>48</v>
      </c>
      <c r="E8" s="6" t="s">
        <v>56</v>
      </c>
      <c r="F8" s="6" t="s">
        <v>57</v>
      </c>
      <c r="G8" s="6">
        <v>2014</v>
      </c>
      <c r="H8" s="6" t="str">
        <f>CONCATENATE("44730007869")</f>
        <v>44730007869</v>
      </c>
      <c r="I8" s="6" t="s">
        <v>28</v>
      </c>
      <c r="J8" s="6" t="s">
        <v>29</v>
      </c>
      <c r="K8" s="6" t="str">
        <f>CONCATENATE("221")</f>
        <v>221</v>
      </c>
      <c r="L8" s="6" t="str">
        <f>CONCATENATE("8 8.1 5e")</f>
        <v>8 8.1 5e</v>
      </c>
      <c r="M8" s="6" t="str">
        <f>CONCATENATE("PRNLVI34P10E783R")</f>
        <v>PRNLVI34P10E783R</v>
      </c>
      <c r="N8" s="6" t="s">
        <v>58</v>
      </c>
      <c r="O8" s="6" t="s">
        <v>59</v>
      </c>
      <c r="P8" s="7">
        <v>41997</v>
      </c>
      <c r="Q8" s="6" t="s">
        <v>30</v>
      </c>
      <c r="R8" s="6" t="s">
        <v>37</v>
      </c>
      <c r="S8" s="6" t="s">
        <v>32</v>
      </c>
      <c r="T8" s="8">
        <v>1665.22</v>
      </c>
      <c r="U8" s="6">
        <v>718.04</v>
      </c>
      <c r="V8" s="6">
        <v>663.09</v>
      </c>
      <c r="W8" s="6">
        <v>0</v>
      </c>
      <c r="X8" s="6">
        <v>284.08999999999997</v>
      </c>
    </row>
    <row r="9" spans="1:24" ht="24.75" x14ac:dyDescent="0.25">
      <c r="A9" s="6" t="s">
        <v>25</v>
      </c>
      <c r="B9" s="6" t="s">
        <v>26</v>
      </c>
      <c r="C9" s="6" t="s">
        <v>44</v>
      </c>
      <c r="D9" s="6" t="s">
        <v>45</v>
      </c>
      <c r="E9" s="6" t="s">
        <v>34</v>
      </c>
      <c r="F9" s="6" t="s">
        <v>60</v>
      </c>
      <c r="G9" s="6">
        <v>2017</v>
      </c>
      <c r="H9" s="6" t="str">
        <f>CONCATENATE("74275300890")</f>
        <v>74275300890</v>
      </c>
      <c r="I9" s="6" t="s">
        <v>33</v>
      </c>
      <c r="J9" s="6" t="s">
        <v>36</v>
      </c>
      <c r="K9" s="6" t="str">
        <f>CONCATENATE("")</f>
        <v/>
      </c>
      <c r="L9" s="6" t="str">
        <f>CONCATENATE("4 4.1 2a")</f>
        <v>4 4.1 2a</v>
      </c>
      <c r="M9" s="6" t="str">
        <f>CONCATENATE("02707530420")</f>
        <v>02707530420</v>
      </c>
      <c r="N9" s="6" t="s">
        <v>61</v>
      </c>
      <c r="O9" s="6" t="s">
        <v>62</v>
      </c>
      <c r="P9" s="7">
        <v>43251</v>
      </c>
      <c r="Q9" s="6" t="s">
        <v>30</v>
      </c>
      <c r="R9" s="6" t="s">
        <v>31</v>
      </c>
      <c r="S9" s="6" t="s">
        <v>32</v>
      </c>
      <c r="T9" s="8">
        <v>62343.199999999997</v>
      </c>
      <c r="U9" s="8">
        <v>26882.39</v>
      </c>
      <c r="V9" s="8">
        <v>24825.06</v>
      </c>
      <c r="W9" s="6">
        <v>0</v>
      </c>
      <c r="X9" s="8">
        <v>10635.75</v>
      </c>
    </row>
    <row r="10" spans="1:24" ht="24.75" x14ac:dyDescent="0.25">
      <c r="A10" s="6" t="s">
        <v>25</v>
      </c>
      <c r="B10" s="6" t="s">
        <v>26</v>
      </c>
      <c r="C10" s="6" t="s">
        <v>44</v>
      </c>
      <c r="D10" s="6" t="s">
        <v>63</v>
      </c>
      <c r="E10" s="6" t="s">
        <v>43</v>
      </c>
      <c r="F10" s="6" t="s">
        <v>43</v>
      </c>
      <c r="G10" s="6">
        <v>2017</v>
      </c>
      <c r="H10" s="6" t="str">
        <f>CONCATENATE("74275300916")</f>
        <v>74275300916</v>
      </c>
      <c r="I10" s="6" t="s">
        <v>28</v>
      </c>
      <c r="J10" s="6" t="s">
        <v>36</v>
      </c>
      <c r="K10" s="6" t="str">
        <f>CONCATENATE("")</f>
        <v/>
      </c>
      <c r="L10" s="6" t="str">
        <f>CONCATENATE("6 6.4 2a")</f>
        <v>6 6.4 2a</v>
      </c>
      <c r="M10" s="6" t="str">
        <f>CONCATENATE("PCTCPI97L27D542E")</f>
        <v>PCTCPI97L27D542E</v>
      </c>
      <c r="N10" s="6" t="s">
        <v>64</v>
      </c>
      <c r="O10" s="6" t="s">
        <v>65</v>
      </c>
      <c r="P10" s="7">
        <v>43251</v>
      </c>
      <c r="Q10" s="6" t="s">
        <v>30</v>
      </c>
      <c r="R10" s="6" t="s">
        <v>38</v>
      </c>
      <c r="S10" s="6" t="s">
        <v>32</v>
      </c>
      <c r="T10" s="8">
        <v>55914.63</v>
      </c>
      <c r="U10" s="8">
        <v>24110.39</v>
      </c>
      <c r="V10" s="8">
        <v>22265.21</v>
      </c>
      <c r="W10" s="6">
        <v>0</v>
      </c>
      <c r="X10" s="8">
        <v>9539.0300000000007</v>
      </c>
    </row>
    <row r="11" spans="1:24" x14ac:dyDescent="0.25">
      <c r="A11" s="6" t="s">
        <v>25</v>
      </c>
      <c r="B11" s="6" t="s">
        <v>26</v>
      </c>
      <c r="C11" s="6" t="s">
        <v>44</v>
      </c>
      <c r="D11" s="6" t="s">
        <v>48</v>
      </c>
      <c r="E11" s="6" t="s">
        <v>43</v>
      </c>
      <c r="F11" s="6" t="s">
        <v>43</v>
      </c>
      <c r="G11" s="6">
        <v>2008</v>
      </c>
      <c r="H11" s="6" t="str">
        <f>CONCATENATE("84758367837")</f>
        <v>84758367837</v>
      </c>
      <c r="I11" s="6" t="s">
        <v>33</v>
      </c>
      <c r="J11" s="6" t="s">
        <v>29</v>
      </c>
      <c r="K11" s="6" t="str">
        <f>CONCATENATE("132")</f>
        <v>132</v>
      </c>
      <c r="L11" s="6" t="str">
        <f>CONCATENATE("3 3.1 3a")</f>
        <v>3 3.1 3a</v>
      </c>
      <c r="M11" s="6" t="str">
        <f>CONCATENATE("92000060431")</f>
        <v>92000060431</v>
      </c>
      <c r="N11" s="6" t="s">
        <v>66</v>
      </c>
      <c r="O11" s="6" t="s">
        <v>67</v>
      </c>
      <c r="P11" s="7">
        <v>43103</v>
      </c>
      <c r="Q11" s="6" t="s">
        <v>30</v>
      </c>
      <c r="R11" s="6" t="s">
        <v>37</v>
      </c>
      <c r="S11" s="6" t="s">
        <v>32</v>
      </c>
      <c r="T11" s="6">
        <v>861.7</v>
      </c>
      <c r="U11" s="6">
        <v>371.57</v>
      </c>
      <c r="V11" s="6">
        <v>343.13</v>
      </c>
      <c r="W11" s="6">
        <v>0</v>
      </c>
      <c r="X11" s="6">
        <v>147</v>
      </c>
    </row>
    <row r="12" spans="1:24" ht="24.75" x14ac:dyDescent="0.25">
      <c r="A12" s="6" t="s">
        <v>25</v>
      </c>
      <c r="B12" s="6" t="s">
        <v>26</v>
      </c>
      <c r="C12" s="6" t="s">
        <v>44</v>
      </c>
      <c r="D12" s="6" t="s">
        <v>48</v>
      </c>
      <c r="E12" s="6" t="s">
        <v>35</v>
      </c>
      <c r="F12" s="6" t="s">
        <v>68</v>
      </c>
      <c r="G12" s="6">
        <v>2017</v>
      </c>
      <c r="H12" s="6" t="str">
        <f>CONCATENATE("74275301112")</f>
        <v>74275301112</v>
      </c>
      <c r="I12" s="6" t="s">
        <v>28</v>
      </c>
      <c r="J12" s="6" t="s">
        <v>36</v>
      </c>
      <c r="K12" s="6" t="str">
        <f>CONCATENATE("")</f>
        <v/>
      </c>
      <c r="L12" s="6" t="str">
        <f>CONCATENATE("4 4.1 2a")</f>
        <v>4 4.1 2a</v>
      </c>
      <c r="M12" s="6" t="str">
        <f>CONCATENATE("01674000433")</f>
        <v>01674000433</v>
      </c>
      <c r="N12" s="6" t="s">
        <v>69</v>
      </c>
      <c r="O12" s="6" t="s">
        <v>70</v>
      </c>
      <c r="P12" s="7">
        <v>43251</v>
      </c>
      <c r="Q12" s="6" t="s">
        <v>30</v>
      </c>
      <c r="R12" s="6" t="s">
        <v>38</v>
      </c>
      <c r="S12" s="6" t="s">
        <v>32</v>
      </c>
      <c r="T12" s="8">
        <v>70882.899999999994</v>
      </c>
      <c r="U12" s="8">
        <v>30564.71</v>
      </c>
      <c r="V12" s="8">
        <v>28225.57</v>
      </c>
      <c r="W12" s="6">
        <v>0</v>
      </c>
      <c r="X12" s="8">
        <v>12092.62</v>
      </c>
    </row>
    <row r="13" spans="1:24" ht="24.75" x14ac:dyDescent="0.25">
      <c r="A13" s="6" t="s">
        <v>25</v>
      </c>
      <c r="B13" s="6" t="s">
        <v>39</v>
      </c>
      <c r="C13" s="6" t="s">
        <v>44</v>
      </c>
      <c r="D13" s="6" t="s">
        <v>63</v>
      </c>
      <c r="E13" s="6" t="s">
        <v>42</v>
      </c>
      <c r="F13" s="6" t="s">
        <v>71</v>
      </c>
      <c r="G13" s="6">
        <v>2017</v>
      </c>
      <c r="H13" s="6" t="str">
        <f>CONCATENATE("74780009762")</f>
        <v>74780009762</v>
      </c>
      <c r="I13" s="6" t="s">
        <v>28</v>
      </c>
      <c r="J13" s="6" t="s">
        <v>29</v>
      </c>
      <c r="K13" s="6" t="str">
        <f>CONCATENATE("221")</f>
        <v>221</v>
      </c>
      <c r="L13" s="6" t="str">
        <f>CONCATENATE("8 8.1 5e")</f>
        <v>8 8.1 5e</v>
      </c>
      <c r="M13" s="6" t="str">
        <f>CONCATENATE("GSPGPP37S30A047I")</f>
        <v>GSPGPP37S30A047I</v>
      </c>
      <c r="N13" s="6" t="s">
        <v>72</v>
      </c>
      <c r="O13" s="6" t="s">
        <v>73</v>
      </c>
      <c r="P13" s="7">
        <v>43173</v>
      </c>
      <c r="Q13" s="6" t="s">
        <v>30</v>
      </c>
      <c r="R13" s="6" t="s">
        <v>37</v>
      </c>
      <c r="S13" s="6" t="s">
        <v>32</v>
      </c>
      <c r="T13" s="8">
        <v>2347.38</v>
      </c>
      <c r="U13" s="8">
        <v>1012.19</v>
      </c>
      <c r="V13" s="6">
        <v>934.73</v>
      </c>
      <c r="W13" s="6">
        <v>0</v>
      </c>
      <c r="X13" s="6">
        <v>400.46</v>
      </c>
    </row>
    <row r="14" spans="1:24" ht="24.75" x14ac:dyDescent="0.25">
      <c r="A14" s="6" t="s">
        <v>25</v>
      </c>
      <c r="B14" s="6" t="s">
        <v>39</v>
      </c>
      <c r="C14" s="6" t="s">
        <v>44</v>
      </c>
      <c r="D14" s="6" t="s">
        <v>63</v>
      </c>
      <c r="E14" s="6" t="s">
        <v>42</v>
      </c>
      <c r="F14" s="6" t="s">
        <v>71</v>
      </c>
      <c r="G14" s="6">
        <v>2017</v>
      </c>
      <c r="H14" s="6" t="str">
        <f>CONCATENATE("74780009754")</f>
        <v>74780009754</v>
      </c>
      <c r="I14" s="6" t="s">
        <v>28</v>
      </c>
      <c r="J14" s="6" t="s">
        <v>29</v>
      </c>
      <c r="K14" s="6" t="str">
        <f>CONCATENATE("221")</f>
        <v>221</v>
      </c>
      <c r="L14" s="6" t="str">
        <f>CONCATENATE("8 8.1 5e")</f>
        <v>8 8.1 5e</v>
      </c>
      <c r="M14" s="6" t="str">
        <f>CONCATENATE("GSPGPP37S30A047I")</f>
        <v>GSPGPP37S30A047I</v>
      </c>
      <c r="N14" s="6" t="s">
        <v>72</v>
      </c>
      <c r="O14" s="6" t="s">
        <v>73</v>
      </c>
      <c r="P14" s="7">
        <v>43173</v>
      </c>
      <c r="Q14" s="6" t="s">
        <v>30</v>
      </c>
      <c r="R14" s="6" t="s">
        <v>37</v>
      </c>
      <c r="S14" s="6" t="s">
        <v>32</v>
      </c>
      <c r="T14" s="6">
        <v>529.92999999999995</v>
      </c>
      <c r="U14" s="6">
        <v>228.51</v>
      </c>
      <c r="V14" s="6">
        <v>211.02</v>
      </c>
      <c r="W14" s="6">
        <v>0</v>
      </c>
      <c r="X14" s="6">
        <v>90.4</v>
      </c>
    </row>
    <row r="15" spans="1:24" ht="24.75" x14ac:dyDescent="0.25">
      <c r="A15" s="6" t="s">
        <v>25</v>
      </c>
      <c r="B15" s="6" t="s">
        <v>26</v>
      </c>
      <c r="C15" s="6" t="s">
        <v>44</v>
      </c>
      <c r="D15" s="6" t="s">
        <v>74</v>
      </c>
      <c r="E15" s="6" t="s">
        <v>43</v>
      </c>
      <c r="F15" s="6" t="s">
        <v>43</v>
      </c>
      <c r="G15" s="6">
        <v>2017</v>
      </c>
      <c r="H15" s="6" t="str">
        <f>CONCATENATE("74275301567")</f>
        <v>74275301567</v>
      </c>
      <c r="I15" s="6" t="s">
        <v>28</v>
      </c>
      <c r="J15" s="6" t="s">
        <v>36</v>
      </c>
      <c r="K15" s="6" t="str">
        <f>CONCATENATE("")</f>
        <v/>
      </c>
      <c r="L15" s="6" t="str">
        <f>CONCATENATE("16 16.1 2a")</f>
        <v>16 16.1 2a</v>
      </c>
      <c r="M15" s="6" t="str">
        <f>CONCATENATE("PCCSFO91A64C357U")</f>
        <v>PCCSFO91A64C357U</v>
      </c>
      <c r="N15" s="6" t="s">
        <v>75</v>
      </c>
      <c r="O15" s="6" t="s">
        <v>76</v>
      </c>
      <c r="P15" s="7">
        <v>43262</v>
      </c>
      <c r="Q15" s="6" t="s">
        <v>30</v>
      </c>
      <c r="R15" s="6" t="s">
        <v>37</v>
      </c>
      <c r="S15" s="6" t="s">
        <v>32</v>
      </c>
      <c r="T15" s="8">
        <v>18086.02</v>
      </c>
      <c r="U15" s="8">
        <v>7798.69</v>
      </c>
      <c r="V15" s="8">
        <v>7201.85</v>
      </c>
      <c r="W15" s="6">
        <v>0</v>
      </c>
      <c r="X15" s="8">
        <v>3085.48</v>
      </c>
    </row>
    <row r="16" spans="1:24" ht="24.75" x14ac:dyDescent="0.25">
      <c r="A16" s="6" t="s">
        <v>25</v>
      </c>
      <c r="B16" s="6" t="s">
        <v>26</v>
      </c>
      <c r="C16" s="6" t="s">
        <v>44</v>
      </c>
      <c r="D16" s="6" t="s">
        <v>48</v>
      </c>
      <c r="E16" s="6" t="s">
        <v>41</v>
      </c>
      <c r="F16" s="6" t="s">
        <v>77</v>
      </c>
      <c r="G16" s="6">
        <v>2017</v>
      </c>
      <c r="H16" s="6" t="str">
        <f>CONCATENATE("74275301542")</f>
        <v>74275301542</v>
      </c>
      <c r="I16" s="6" t="s">
        <v>28</v>
      </c>
      <c r="J16" s="6" t="s">
        <v>36</v>
      </c>
      <c r="K16" s="6" t="str">
        <f>CONCATENATE("")</f>
        <v/>
      </c>
      <c r="L16" s="6" t="str">
        <f>CONCATENATE("4 4.1 2a")</f>
        <v>4 4.1 2a</v>
      </c>
      <c r="M16" s="6" t="str">
        <f>CONCATENATE("00265940437")</f>
        <v>00265940437</v>
      </c>
      <c r="N16" s="6" t="s">
        <v>78</v>
      </c>
      <c r="O16" s="6" t="s">
        <v>79</v>
      </c>
      <c r="P16" s="7">
        <v>43262</v>
      </c>
      <c r="Q16" s="6" t="s">
        <v>30</v>
      </c>
      <c r="R16" s="6" t="s">
        <v>37</v>
      </c>
      <c r="S16" s="6" t="s">
        <v>32</v>
      </c>
      <c r="T16" s="8">
        <v>28850.89</v>
      </c>
      <c r="U16" s="8">
        <v>12440.5</v>
      </c>
      <c r="V16" s="8">
        <v>11488.42</v>
      </c>
      <c r="W16" s="6">
        <v>0</v>
      </c>
      <c r="X16" s="8">
        <v>4921.97</v>
      </c>
    </row>
    <row r="17" spans="1:24" ht="24.75" x14ac:dyDescent="0.25">
      <c r="A17" s="6" t="s">
        <v>25</v>
      </c>
      <c r="B17" s="6" t="s">
        <v>26</v>
      </c>
      <c r="C17" s="6" t="s">
        <v>44</v>
      </c>
      <c r="D17" s="6" t="s">
        <v>63</v>
      </c>
      <c r="E17" s="6" t="s">
        <v>43</v>
      </c>
      <c r="F17" s="6" t="s">
        <v>43</v>
      </c>
      <c r="G17" s="6">
        <v>2017</v>
      </c>
      <c r="H17" s="6" t="str">
        <f>CONCATENATE("74275300932")</f>
        <v>74275300932</v>
      </c>
      <c r="I17" s="6" t="s">
        <v>28</v>
      </c>
      <c r="J17" s="6" t="s">
        <v>36</v>
      </c>
      <c r="K17" s="6" t="str">
        <f>CONCATENATE("")</f>
        <v/>
      </c>
      <c r="L17" s="6" t="str">
        <f>CONCATENATE("4 4.1 2a")</f>
        <v>4 4.1 2a</v>
      </c>
      <c r="M17" s="6" t="str">
        <f>CONCATENATE("PCTCPI97L27D542E")</f>
        <v>PCTCPI97L27D542E</v>
      </c>
      <c r="N17" s="6" t="s">
        <v>64</v>
      </c>
      <c r="O17" s="6" t="s">
        <v>80</v>
      </c>
      <c r="P17" s="7">
        <v>43262</v>
      </c>
      <c r="Q17" s="6" t="s">
        <v>30</v>
      </c>
      <c r="R17" s="6" t="s">
        <v>38</v>
      </c>
      <c r="S17" s="6" t="s">
        <v>32</v>
      </c>
      <c r="T17" s="8">
        <v>11481.84</v>
      </c>
      <c r="U17" s="8">
        <v>4950.97</v>
      </c>
      <c r="V17" s="8">
        <v>4572.07</v>
      </c>
      <c r="W17" s="6">
        <v>0</v>
      </c>
      <c r="X17" s="8">
        <v>1958.8</v>
      </c>
    </row>
    <row r="18" spans="1:24" ht="24.75" x14ac:dyDescent="0.25">
      <c r="A18" s="6" t="s">
        <v>25</v>
      </c>
      <c r="B18" s="6" t="s">
        <v>26</v>
      </c>
      <c r="C18" s="6" t="s">
        <v>44</v>
      </c>
      <c r="D18" s="6" t="s">
        <v>48</v>
      </c>
      <c r="E18" s="6" t="s">
        <v>43</v>
      </c>
      <c r="F18" s="6" t="s">
        <v>43</v>
      </c>
      <c r="G18" s="6">
        <v>2017</v>
      </c>
      <c r="H18" s="6" t="str">
        <f>CONCATENATE("74275301336")</f>
        <v>74275301336</v>
      </c>
      <c r="I18" s="6" t="s">
        <v>28</v>
      </c>
      <c r="J18" s="6" t="s">
        <v>36</v>
      </c>
      <c r="K18" s="6" t="str">
        <f>CONCATENATE("")</f>
        <v/>
      </c>
      <c r="L18" s="6" t="str">
        <f>CONCATENATE("6 6.1 2b")</f>
        <v>6 6.1 2b</v>
      </c>
      <c r="M18" s="6" t="str">
        <f>CONCATENATE("01913730436")</f>
        <v>01913730436</v>
      </c>
      <c r="N18" s="6" t="s">
        <v>81</v>
      </c>
      <c r="O18" s="6" t="s">
        <v>82</v>
      </c>
      <c r="P18" s="7">
        <v>43262</v>
      </c>
      <c r="Q18" s="6" t="s">
        <v>30</v>
      </c>
      <c r="R18" s="6" t="s">
        <v>31</v>
      </c>
      <c r="S18" s="6" t="s">
        <v>32</v>
      </c>
      <c r="T18" s="8">
        <v>49000</v>
      </c>
      <c r="U18" s="8">
        <v>21128.799999999999</v>
      </c>
      <c r="V18" s="8">
        <v>19511.8</v>
      </c>
      <c r="W18" s="6">
        <v>0</v>
      </c>
      <c r="X18" s="8">
        <v>8359.4</v>
      </c>
    </row>
    <row r="19" spans="1:24" x14ac:dyDescent="0.25">
      <c r="A19" s="6" t="s">
        <v>25</v>
      </c>
      <c r="B19" s="6" t="s">
        <v>26</v>
      </c>
      <c r="C19" s="6" t="s">
        <v>44</v>
      </c>
      <c r="D19" s="6" t="s">
        <v>48</v>
      </c>
      <c r="E19" s="6" t="s">
        <v>43</v>
      </c>
      <c r="F19" s="6" t="s">
        <v>43</v>
      </c>
      <c r="G19" s="6">
        <v>2017</v>
      </c>
      <c r="H19" s="6" t="str">
        <f>CONCATENATE("74275301559")</f>
        <v>74275301559</v>
      </c>
      <c r="I19" s="6" t="s">
        <v>28</v>
      </c>
      <c r="J19" s="6" t="s">
        <v>36</v>
      </c>
      <c r="K19" s="6" t="str">
        <f>CONCATENATE("")</f>
        <v/>
      </c>
      <c r="L19" s="6" t="str">
        <f>CONCATENATE("6 6.1 2b")</f>
        <v>6 6.1 2b</v>
      </c>
      <c r="M19" s="6" t="str">
        <f>CONCATENATE("NTNLSN92S13I156K")</f>
        <v>NTNLSN92S13I156K</v>
      </c>
      <c r="N19" s="6" t="s">
        <v>83</v>
      </c>
      <c r="O19" s="6" t="s">
        <v>82</v>
      </c>
      <c r="P19" s="7">
        <v>43262</v>
      </c>
      <c r="Q19" s="6" t="s">
        <v>30</v>
      </c>
      <c r="R19" s="6" t="s">
        <v>31</v>
      </c>
      <c r="S19" s="6" t="s">
        <v>32</v>
      </c>
      <c r="T19" s="8">
        <v>49000</v>
      </c>
      <c r="U19" s="8">
        <v>21128.799999999999</v>
      </c>
      <c r="V19" s="8">
        <v>19511.8</v>
      </c>
      <c r="W19" s="6">
        <v>0</v>
      </c>
      <c r="X19" s="8">
        <v>8359.4</v>
      </c>
    </row>
    <row r="20" spans="1:24" ht="24.75" x14ac:dyDescent="0.25">
      <c r="A20" s="6" t="s">
        <v>25</v>
      </c>
      <c r="B20" s="6" t="s">
        <v>26</v>
      </c>
      <c r="C20" s="6" t="s">
        <v>44</v>
      </c>
      <c r="D20" s="6" t="s">
        <v>48</v>
      </c>
      <c r="E20" s="6" t="s">
        <v>34</v>
      </c>
      <c r="F20" s="6" t="s">
        <v>84</v>
      </c>
      <c r="G20" s="6">
        <v>2017</v>
      </c>
      <c r="H20" s="6" t="str">
        <f>CONCATENATE("74275301096")</f>
        <v>74275301096</v>
      </c>
      <c r="I20" s="6" t="s">
        <v>33</v>
      </c>
      <c r="J20" s="6" t="s">
        <v>36</v>
      </c>
      <c r="K20" s="6" t="str">
        <f>CONCATENATE("")</f>
        <v/>
      </c>
      <c r="L20" s="6" t="str">
        <f>CONCATENATE("4 4.1 2a")</f>
        <v>4 4.1 2a</v>
      </c>
      <c r="M20" s="6" t="str">
        <f>CONCATENATE("00972350433")</f>
        <v>00972350433</v>
      </c>
      <c r="N20" s="6" t="s">
        <v>85</v>
      </c>
      <c r="O20" s="6" t="s">
        <v>86</v>
      </c>
      <c r="P20" s="7">
        <v>43262</v>
      </c>
      <c r="Q20" s="6" t="s">
        <v>30</v>
      </c>
      <c r="R20" s="6" t="s">
        <v>37</v>
      </c>
      <c r="S20" s="6" t="s">
        <v>32</v>
      </c>
      <c r="T20" s="8">
        <v>58254.31</v>
      </c>
      <c r="U20" s="8">
        <v>25119.26</v>
      </c>
      <c r="V20" s="8">
        <v>23196.87</v>
      </c>
      <c r="W20" s="6">
        <v>0</v>
      </c>
      <c r="X20" s="8">
        <v>9938.18</v>
      </c>
    </row>
    <row r="21" spans="1:24" ht="24.75" x14ac:dyDescent="0.25">
      <c r="A21" s="6" t="s">
        <v>25</v>
      </c>
      <c r="B21" s="6" t="s">
        <v>26</v>
      </c>
      <c r="C21" s="6" t="s">
        <v>44</v>
      </c>
      <c r="D21" s="6" t="s">
        <v>63</v>
      </c>
      <c r="E21" s="6" t="s">
        <v>43</v>
      </c>
      <c r="F21" s="6" t="s">
        <v>43</v>
      </c>
      <c r="G21" s="6">
        <v>2017</v>
      </c>
      <c r="H21" s="6" t="str">
        <f>CONCATENATE("74275301039")</f>
        <v>74275301039</v>
      </c>
      <c r="I21" s="6" t="s">
        <v>28</v>
      </c>
      <c r="J21" s="6" t="s">
        <v>36</v>
      </c>
      <c r="K21" s="6" t="str">
        <f>CONCATENATE("")</f>
        <v/>
      </c>
      <c r="L21" s="6" t="str">
        <f>CONCATENATE("4 4.1 2a")</f>
        <v>4 4.1 2a</v>
      </c>
      <c r="M21" s="6" t="str">
        <f>CONCATENATE("BRNMGD69H56G005S")</f>
        <v>BRNMGD69H56G005S</v>
      </c>
      <c r="N21" s="6" t="s">
        <v>87</v>
      </c>
      <c r="O21" s="6" t="s">
        <v>86</v>
      </c>
      <c r="P21" s="7">
        <v>43262</v>
      </c>
      <c r="Q21" s="6" t="s">
        <v>30</v>
      </c>
      <c r="R21" s="6" t="s">
        <v>37</v>
      </c>
      <c r="S21" s="6" t="s">
        <v>32</v>
      </c>
      <c r="T21" s="8">
        <v>8880</v>
      </c>
      <c r="U21" s="8">
        <v>3829.06</v>
      </c>
      <c r="V21" s="8">
        <v>3536.02</v>
      </c>
      <c r="W21" s="6">
        <v>0</v>
      </c>
      <c r="X21" s="8">
        <v>1514.92</v>
      </c>
    </row>
    <row r="22" spans="1:24" ht="24.75" x14ac:dyDescent="0.25">
      <c r="A22" s="6" t="s">
        <v>25</v>
      </c>
      <c r="B22" s="6" t="s">
        <v>26</v>
      </c>
      <c r="C22" s="6" t="s">
        <v>44</v>
      </c>
      <c r="D22" s="6" t="s">
        <v>74</v>
      </c>
      <c r="E22" s="6" t="s">
        <v>43</v>
      </c>
      <c r="F22" s="6" t="s">
        <v>43</v>
      </c>
      <c r="G22" s="6">
        <v>2017</v>
      </c>
      <c r="H22" s="6" t="str">
        <f>CONCATENATE("74275300791")</f>
        <v>74275300791</v>
      </c>
      <c r="I22" s="6" t="s">
        <v>28</v>
      </c>
      <c r="J22" s="6" t="s">
        <v>36</v>
      </c>
      <c r="K22" s="6" t="str">
        <f>CONCATENATE("")</f>
        <v/>
      </c>
      <c r="L22" s="6" t="str">
        <f>CONCATENATE("4 4.1 2a")</f>
        <v>4 4.1 2a</v>
      </c>
      <c r="M22" s="6" t="str">
        <f>CONCATENATE("LVOFDR76L16Z133N")</f>
        <v>LVOFDR76L16Z133N</v>
      </c>
      <c r="N22" s="6" t="s">
        <v>88</v>
      </c>
      <c r="O22" s="6" t="s">
        <v>86</v>
      </c>
      <c r="P22" s="7">
        <v>43262</v>
      </c>
      <c r="Q22" s="6" t="s">
        <v>30</v>
      </c>
      <c r="R22" s="6" t="s">
        <v>37</v>
      </c>
      <c r="S22" s="6" t="s">
        <v>32</v>
      </c>
      <c r="T22" s="8">
        <v>17406.060000000001</v>
      </c>
      <c r="U22" s="8">
        <v>7505.49</v>
      </c>
      <c r="V22" s="8">
        <v>6931.09</v>
      </c>
      <c r="W22" s="6">
        <v>0</v>
      </c>
      <c r="X22" s="8">
        <v>2969.48</v>
      </c>
    </row>
    <row r="23" spans="1:24" ht="24.75" x14ac:dyDescent="0.25">
      <c r="A23" s="6" t="s">
        <v>25</v>
      </c>
      <c r="B23" s="6" t="s">
        <v>26</v>
      </c>
      <c r="C23" s="6" t="s">
        <v>44</v>
      </c>
      <c r="D23" s="6" t="s">
        <v>63</v>
      </c>
      <c r="E23" s="6" t="s">
        <v>40</v>
      </c>
      <c r="F23" s="6" t="s">
        <v>89</v>
      </c>
      <c r="G23" s="6">
        <v>2017</v>
      </c>
      <c r="H23" s="6" t="str">
        <f>CONCATENATE("74275301013")</f>
        <v>74275301013</v>
      </c>
      <c r="I23" s="6" t="s">
        <v>28</v>
      </c>
      <c r="J23" s="6" t="s">
        <v>36</v>
      </c>
      <c r="K23" s="6" t="str">
        <f>CONCATENATE("")</f>
        <v/>
      </c>
      <c r="L23" s="6" t="str">
        <f>CONCATENATE("4 4.1 2a")</f>
        <v>4 4.1 2a</v>
      </c>
      <c r="M23" s="6" t="str">
        <f>CONCATENATE("01604640449")</f>
        <v>01604640449</v>
      </c>
      <c r="N23" s="6" t="s">
        <v>90</v>
      </c>
      <c r="O23" s="6" t="s">
        <v>86</v>
      </c>
      <c r="P23" s="7">
        <v>43262</v>
      </c>
      <c r="Q23" s="6" t="s">
        <v>30</v>
      </c>
      <c r="R23" s="6" t="s">
        <v>31</v>
      </c>
      <c r="S23" s="6" t="s">
        <v>32</v>
      </c>
      <c r="T23" s="8">
        <v>109780</v>
      </c>
      <c r="U23" s="8">
        <v>47337.14</v>
      </c>
      <c r="V23" s="8">
        <v>43714.400000000001</v>
      </c>
      <c r="W23" s="6">
        <v>0</v>
      </c>
      <c r="X23" s="8">
        <v>18728.46</v>
      </c>
    </row>
    <row r="24" spans="1:24" ht="24.75" x14ac:dyDescent="0.25">
      <c r="A24" s="6" t="s">
        <v>25</v>
      </c>
      <c r="B24" s="6" t="s">
        <v>26</v>
      </c>
      <c r="C24" s="6" t="s">
        <v>44</v>
      </c>
      <c r="D24" s="6" t="s">
        <v>48</v>
      </c>
      <c r="E24" s="6" t="s">
        <v>35</v>
      </c>
      <c r="F24" s="6" t="s">
        <v>91</v>
      </c>
      <c r="G24" s="6">
        <v>2017</v>
      </c>
      <c r="H24" s="6" t="str">
        <f>CONCATENATE("74275301500")</f>
        <v>74275301500</v>
      </c>
      <c r="I24" s="6" t="s">
        <v>28</v>
      </c>
      <c r="J24" s="6" t="s">
        <v>36</v>
      </c>
      <c r="K24" s="6" t="str">
        <f>CONCATENATE("")</f>
        <v/>
      </c>
      <c r="L24" s="6" t="str">
        <f>CONCATENATE("4 4.1 2a")</f>
        <v>4 4.1 2a</v>
      </c>
      <c r="M24" s="6" t="str">
        <f>CONCATENATE("01738470432")</f>
        <v>01738470432</v>
      </c>
      <c r="N24" s="6" t="s">
        <v>92</v>
      </c>
      <c r="O24" s="6" t="s">
        <v>86</v>
      </c>
      <c r="P24" s="7">
        <v>43262</v>
      </c>
      <c r="Q24" s="6" t="s">
        <v>30</v>
      </c>
      <c r="R24" s="6" t="s">
        <v>37</v>
      </c>
      <c r="S24" s="6" t="s">
        <v>32</v>
      </c>
      <c r="T24" s="8">
        <v>24817.65</v>
      </c>
      <c r="U24" s="8">
        <v>10701.37</v>
      </c>
      <c r="V24" s="8">
        <v>9882.39</v>
      </c>
      <c r="W24" s="6">
        <v>0</v>
      </c>
      <c r="X24" s="8">
        <v>4233.8900000000003</v>
      </c>
    </row>
    <row r="25" spans="1:24" ht="24.75" x14ac:dyDescent="0.25">
      <c r="A25" s="6" t="s">
        <v>25</v>
      </c>
      <c r="B25" s="6" t="s">
        <v>26</v>
      </c>
      <c r="C25" s="6" t="s">
        <v>44</v>
      </c>
      <c r="D25" s="6" t="s">
        <v>45</v>
      </c>
      <c r="E25" s="6" t="s">
        <v>27</v>
      </c>
      <c r="F25" s="6" t="s">
        <v>93</v>
      </c>
      <c r="G25" s="6">
        <v>2017</v>
      </c>
      <c r="H25" s="6" t="str">
        <f>CONCATENATE("74275301153")</f>
        <v>74275301153</v>
      </c>
      <c r="I25" s="6" t="s">
        <v>33</v>
      </c>
      <c r="J25" s="6" t="s">
        <v>36</v>
      </c>
      <c r="K25" s="6" t="str">
        <f>CONCATENATE("")</f>
        <v/>
      </c>
      <c r="L25" s="6" t="str">
        <f>CONCATENATE("6 6.1 2b")</f>
        <v>6 6.1 2b</v>
      </c>
      <c r="M25" s="6" t="str">
        <f>CONCATENATE("02704940424")</f>
        <v>02704940424</v>
      </c>
      <c r="N25" s="6" t="s">
        <v>94</v>
      </c>
      <c r="O25" s="6" t="s">
        <v>95</v>
      </c>
      <c r="P25" s="7">
        <v>43251</v>
      </c>
      <c r="Q25" s="6" t="s">
        <v>30</v>
      </c>
      <c r="R25" s="6" t="s">
        <v>31</v>
      </c>
      <c r="S25" s="6" t="s">
        <v>32</v>
      </c>
      <c r="T25" s="8">
        <v>49000</v>
      </c>
      <c r="U25" s="8">
        <v>21128.799999999999</v>
      </c>
      <c r="V25" s="8">
        <v>19511.8</v>
      </c>
      <c r="W25" s="6">
        <v>0</v>
      </c>
      <c r="X25" s="8">
        <v>8359.4</v>
      </c>
    </row>
    <row r="26" spans="1:24" ht="24.75" x14ac:dyDescent="0.25">
      <c r="A26" s="6" t="s">
        <v>25</v>
      </c>
      <c r="B26" s="6" t="s">
        <v>26</v>
      </c>
      <c r="C26" s="6" t="s">
        <v>44</v>
      </c>
      <c r="D26" s="6" t="s">
        <v>63</v>
      </c>
      <c r="E26" s="6" t="s">
        <v>40</v>
      </c>
      <c r="F26" s="6" t="s">
        <v>89</v>
      </c>
      <c r="G26" s="6">
        <v>2017</v>
      </c>
      <c r="H26" s="6" t="str">
        <f>CONCATENATE("74275300833")</f>
        <v>74275300833</v>
      </c>
      <c r="I26" s="6" t="s">
        <v>28</v>
      </c>
      <c r="J26" s="6" t="s">
        <v>36</v>
      </c>
      <c r="K26" s="6" t="str">
        <f>CONCATENATE("")</f>
        <v/>
      </c>
      <c r="L26" s="6" t="str">
        <f>CONCATENATE("4 4.1 2a")</f>
        <v>4 4.1 2a</v>
      </c>
      <c r="M26" s="6" t="str">
        <f>CONCATENATE("MDESNS41B02F415Z")</f>
        <v>MDESNS41B02F415Z</v>
      </c>
      <c r="N26" s="6" t="s">
        <v>96</v>
      </c>
      <c r="O26" s="6" t="s">
        <v>97</v>
      </c>
      <c r="P26" s="7">
        <v>43262</v>
      </c>
      <c r="Q26" s="6" t="s">
        <v>30</v>
      </c>
      <c r="R26" s="6" t="s">
        <v>37</v>
      </c>
      <c r="S26" s="6" t="s">
        <v>32</v>
      </c>
      <c r="T26" s="8">
        <v>28716.69</v>
      </c>
      <c r="U26" s="8">
        <v>12382.64</v>
      </c>
      <c r="V26" s="8">
        <v>11434.99</v>
      </c>
      <c r="W26" s="6">
        <v>0</v>
      </c>
      <c r="X26" s="8">
        <v>4899.0600000000004</v>
      </c>
    </row>
    <row r="27" spans="1:24" ht="24.75" x14ac:dyDescent="0.25">
      <c r="A27" s="6" t="s">
        <v>25</v>
      </c>
      <c r="B27" s="6" t="s">
        <v>26</v>
      </c>
      <c r="C27" s="6" t="s">
        <v>44</v>
      </c>
      <c r="D27" s="6" t="s">
        <v>63</v>
      </c>
      <c r="E27" s="6" t="s">
        <v>34</v>
      </c>
      <c r="F27" s="6" t="s">
        <v>98</v>
      </c>
      <c r="G27" s="6">
        <v>2017</v>
      </c>
      <c r="H27" s="6" t="str">
        <f>CONCATENATE("74275300866")</f>
        <v>74275300866</v>
      </c>
      <c r="I27" s="6" t="s">
        <v>33</v>
      </c>
      <c r="J27" s="6" t="s">
        <v>36</v>
      </c>
      <c r="K27" s="6" t="str">
        <f>CONCATENATE("")</f>
        <v/>
      </c>
      <c r="L27" s="6" t="str">
        <f>CONCATENATE("4 4.1 2a")</f>
        <v>4 4.1 2a</v>
      </c>
      <c r="M27" s="6" t="str">
        <f>CONCATENATE("02164470441")</f>
        <v>02164470441</v>
      </c>
      <c r="N27" s="6" t="s">
        <v>99</v>
      </c>
      <c r="O27" s="6" t="s">
        <v>97</v>
      </c>
      <c r="P27" s="7">
        <v>43262</v>
      </c>
      <c r="Q27" s="6" t="s">
        <v>30</v>
      </c>
      <c r="R27" s="6" t="s">
        <v>37</v>
      </c>
      <c r="S27" s="6" t="s">
        <v>32</v>
      </c>
      <c r="T27" s="8">
        <v>21974.04</v>
      </c>
      <c r="U27" s="8">
        <v>9475.2099999999991</v>
      </c>
      <c r="V27" s="8">
        <v>8750.06</v>
      </c>
      <c r="W27" s="6">
        <v>0</v>
      </c>
      <c r="X27" s="8">
        <v>3748.77</v>
      </c>
    </row>
    <row r="28" spans="1:24" x14ac:dyDescent="0.25">
      <c r="A28" s="6" t="s">
        <v>25</v>
      </c>
      <c r="B28" s="6" t="s">
        <v>26</v>
      </c>
      <c r="C28" s="6" t="s">
        <v>44</v>
      </c>
      <c r="D28" s="6" t="s">
        <v>48</v>
      </c>
      <c r="E28" s="6" t="s">
        <v>43</v>
      </c>
      <c r="F28" s="6" t="s">
        <v>43</v>
      </c>
      <c r="G28" s="6">
        <v>2017</v>
      </c>
      <c r="H28" s="6" t="str">
        <f>CONCATENATE("74275300908")</f>
        <v>74275300908</v>
      </c>
      <c r="I28" s="6" t="s">
        <v>33</v>
      </c>
      <c r="J28" s="6" t="s">
        <v>36</v>
      </c>
      <c r="K28" s="6" t="str">
        <f>CONCATENATE("")</f>
        <v/>
      </c>
      <c r="L28" s="6" t="str">
        <f>CONCATENATE("4 4.1 2a")</f>
        <v>4 4.1 2a</v>
      </c>
      <c r="M28" s="6" t="str">
        <f>CONCATENATE("PCCLNI57H17A329E")</f>
        <v>PCCLNI57H17A329E</v>
      </c>
      <c r="N28" s="6" t="s">
        <v>100</v>
      </c>
      <c r="O28" s="6" t="s">
        <v>101</v>
      </c>
      <c r="P28" s="7">
        <v>43257</v>
      </c>
      <c r="Q28" s="6" t="s">
        <v>30</v>
      </c>
      <c r="R28" s="6" t="s">
        <v>37</v>
      </c>
      <c r="S28" s="6" t="s">
        <v>32</v>
      </c>
      <c r="T28" s="8">
        <v>18202.88</v>
      </c>
      <c r="U28" s="8">
        <v>7849.08</v>
      </c>
      <c r="V28" s="8">
        <v>7248.39</v>
      </c>
      <c r="W28" s="6">
        <v>0</v>
      </c>
      <c r="X28" s="8">
        <v>3105.41</v>
      </c>
    </row>
    <row r="29" spans="1:24" ht="24.75" x14ac:dyDescent="0.25">
      <c r="A29" s="6" t="s">
        <v>25</v>
      </c>
      <c r="B29" s="6" t="s">
        <v>26</v>
      </c>
      <c r="C29" s="6" t="s">
        <v>44</v>
      </c>
      <c r="D29" s="6" t="s">
        <v>63</v>
      </c>
      <c r="E29" s="6" t="s">
        <v>35</v>
      </c>
      <c r="F29" s="6" t="s">
        <v>102</v>
      </c>
      <c r="G29" s="6">
        <v>2017</v>
      </c>
      <c r="H29" s="6" t="str">
        <f>CONCATENATE("74275300841")</f>
        <v>74275300841</v>
      </c>
      <c r="I29" s="6" t="s">
        <v>28</v>
      </c>
      <c r="J29" s="6" t="s">
        <v>36</v>
      </c>
      <c r="K29" s="6" t="str">
        <f>CONCATENATE("")</f>
        <v/>
      </c>
      <c r="L29" s="6" t="str">
        <f>CONCATENATE("4 4.1 2a")</f>
        <v>4 4.1 2a</v>
      </c>
      <c r="M29" s="6" t="str">
        <f>CONCATENATE("CRRMKA79M42G005N")</f>
        <v>CRRMKA79M42G005N</v>
      </c>
      <c r="N29" s="6" t="s">
        <v>103</v>
      </c>
      <c r="O29" s="6" t="s">
        <v>97</v>
      </c>
      <c r="P29" s="7">
        <v>43262</v>
      </c>
      <c r="Q29" s="6" t="s">
        <v>30</v>
      </c>
      <c r="R29" s="6" t="s">
        <v>37</v>
      </c>
      <c r="S29" s="6" t="s">
        <v>32</v>
      </c>
      <c r="T29" s="8">
        <v>7074</v>
      </c>
      <c r="U29" s="8">
        <v>3050.31</v>
      </c>
      <c r="V29" s="8">
        <v>2816.87</v>
      </c>
      <c r="W29" s="6">
        <v>0</v>
      </c>
      <c r="X29" s="8">
        <v>1206.82</v>
      </c>
    </row>
  </sheetData>
  <mergeCells count="2">
    <mergeCell ref="A1:X1"/>
    <mergeCell ref="A2:X2"/>
  </mergeCells>
  <pageMargins left="0.75" right="0.75" top="1" bottom="1" header="0.5" footer="0.5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2018-06-19T13:17:51Z</dcterms:created>
  <dcterms:modified xsi:type="dcterms:W3CDTF">2018-06-19T13:18:44Z</dcterms:modified>
</cp:coreProperties>
</file>