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ckup_completo\BACKUP_cartella_Documenti\INVIO_DECRETI_A_REGIONIeCAA\Programmazione_2014-2020 (Settore 70-88)\Decreto n. 158\"/>
    </mc:Choice>
  </mc:AlternateContent>
  <xr:revisionPtr revIDLastSave="0" documentId="8_{36651607-99FB-4D1D-83A6-08976C49574A}" xr6:coauthVersionLast="31" xr6:coauthVersionMax="31" xr10:uidLastSave="{00000000-0000-0000-0000-000000000000}"/>
  <bookViews>
    <workbookView xWindow="0" yWindow="0" windowWidth="28800" windowHeight="11625" xr2:uid="{E9D9C981-F300-4275-9F20-979BA7387E9E}"/>
  </bookViews>
  <sheets>
    <sheet name="Dettaglio_Domande_Pagabili_AGEA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3" i="1" l="1"/>
  <c r="L23" i="1"/>
  <c r="K23" i="1"/>
  <c r="H23" i="1"/>
  <c r="M22" i="1"/>
  <c r="L22" i="1"/>
  <c r="K22" i="1"/>
  <c r="H22" i="1"/>
  <c r="M21" i="1"/>
  <c r="L21" i="1"/>
  <c r="K21" i="1"/>
  <c r="H21" i="1"/>
  <c r="M20" i="1"/>
  <c r="L20" i="1"/>
  <c r="K20" i="1"/>
  <c r="H20" i="1"/>
  <c r="M19" i="1"/>
  <c r="L19" i="1"/>
  <c r="K19" i="1"/>
  <c r="H19" i="1"/>
  <c r="M18" i="1"/>
  <c r="L18" i="1"/>
  <c r="K18" i="1"/>
  <c r="H18" i="1"/>
  <c r="M17" i="1"/>
  <c r="L17" i="1"/>
  <c r="K17" i="1"/>
  <c r="H17" i="1"/>
  <c r="M16" i="1"/>
  <c r="L16" i="1"/>
  <c r="K16" i="1"/>
  <c r="H16" i="1"/>
  <c r="M15" i="1"/>
  <c r="L15" i="1"/>
  <c r="K15" i="1"/>
  <c r="H15" i="1"/>
  <c r="M14" i="1"/>
  <c r="L14" i="1"/>
  <c r="K14" i="1"/>
  <c r="H14" i="1"/>
  <c r="M13" i="1"/>
  <c r="L13" i="1"/>
  <c r="K13" i="1"/>
  <c r="H13" i="1"/>
  <c r="M12" i="1"/>
  <c r="L12" i="1"/>
  <c r="K12" i="1"/>
  <c r="H12" i="1"/>
  <c r="M11" i="1"/>
  <c r="L11" i="1"/>
  <c r="K11" i="1"/>
  <c r="H11" i="1"/>
  <c r="M10" i="1"/>
  <c r="L10" i="1"/>
  <c r="K10" i="1"/>
  <c r="H10" i="1"/>
  <c r="M9" i="1"/>
  <c r="L9" i="1"/>
  <c r="K9" i="1"/>
  <c r="H9" i="1"/>
  <c r="M8" i="1"/>
  <c r="L8" i="1"/>
  <c r="K8" i="1"/>
  <c r="H8" i="1"/>
  <c r="M7" i="1"/>
  <c r="L7" i="1"/>
  <c r="K7" i="1"/>
  <c r="H7" i="1"/>
  <c r="M6" i="1"/>
  <c r="L6" i="1"/>
  <c r="K6" i="1"/>
  <c r="H6" i="1"/>
  <c r="M5" i="1"/>
  <c r="L5" i="1"/>
  <c r="K5" i="1"/>
  <c r="H5" i="1"/>
  <c r="M4" i="1"/>
  <c r="L4" i="1"/>
  <c r="K4" i="1"/>
  <c r="H4" i="1"/>
</calcChain>
</file>

<file path=xl/sharedStrings.xml><?xml version="1.0" encoding="utf-8"?>
<sst xmlns="http://schemas.openxmlformats.org/spreadsheetml/2006/main" count="285" uniqueCount="92">
  <si>
    <t>Dettaglio Domande Pagabili Decreto 158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</si>
  <si>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</si>
  <si>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</si>
  <si>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</si>
  <si>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</si>
  <si>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</si>
  <si>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</si>
  <si>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</si>
  <si>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</si>
  <si>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</si>
  <si>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</si>
  <si>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</si>
  <si>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</si>
  <si>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</si>
  <si>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</si>
  <si>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</si>
  <si>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</si>
  <si>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</si>
  <si>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</si>
  <si>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</si>
  <si>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</si>
  <si>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</si>
  <si>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</si>
  <si>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</si>
  <si>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</si>
  <si>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</si>
  <si>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Misure Strutturali</t>
  </si>
  <si>
    <t>NO</t>
  </si>
  <si>
    <t>Trascinamenti</t>
  </si>
  <si>
    <t>In Liquidazione</t>
  </si>
  <si>
    <t>Saldo</t>
  </si>
  <si>
    <t>Co-Finanziato</t>
  </si>
  <si>
    <t>Misure a Superficie</t>
  </si>
  <si>
    <t>CAA Coldiretti srl</t>
  </si>
  <si>
    <t>CAA Copagri srl</t>
  </si>
  <si>
    <t>CAA CIA srl</t>
  </si>
  <si>
    <t>Nuova Programmazione</t>
  </si>
  <si>
    <t>IN PROPRIO</t>
  </si>
  <si>
    <t>CAA Confagricoltura srl</t>
  </si>
  <si>
    <t>CAA-CAF AGRI S.R.L.</t>
  </si>
  <si>
    <t>MARCHE</t>
  </si>
  <si>
    <t>SERV. DEC. AGRICOLTURA E ALIM. -ASCOLI PICENO</t>
  </si>
  <si>
    <t>ANGELICI MARCO</t>
  </si>
  <si>
    <t>AGEA.ASR.2015.0799255</t>
  </si>
  <si>
    <t>FERRETTI FRANCESCO</t>
  </si>
  <si>
    <t>AGEA.ASR.2016.0068854</t>
  </si>
  <si>
    <t>CAA Copagri - ASCOLI PICENO - 501</t>
  </si>
  <si>
    <t>TRISCIANI GIUSEPPE</t>
  </si>
  <si>
    <t>AGEA.ASR.2014.0209901</t>
  </si>
  <si>
    <t>CAA Coldiretti - FERMO - 001</t>
  </si>
  <si>
    <t>RECCHI ALFREDO</t>
  </si>
  <si>
    <t>AGEA.ASR.2014.0358111</t>
  </si>
  <si>
    <t>CAA Confagricoltura - ASCOLI PICENO - 001</t>
  </si>
  <si>
    <t>GATTI SILVANA</t>
  </si>
  <si>
    <t>AGEA.ASR.2014.0523569</t>
  </si>
  <si>
    <t>GUGLIELMI GIUSEPPE</t>
  </si>
  <si>
    <t>AGEA.ASR.2014.0147119</t>
  </si>
  <si>
    <t>SERV. DEC. AGRICOLTURA E ALIMENTAZIONE - ANCONA</t>
  </si>
  <si>
    <t>CAA Copagri - MACERATA - 503</t>
  </si>
  <si>
    <t>ALFIERI ETTORE ALESSANDRO</t>
  </si>
  <si>
    <t>AGEA.ASR.2018.0176349</t>
  </si>
  <si>
    <t>CAA CAF AGRI - ANCONA - 225</t>
  </si>
  <si>
    <t>SOCIETA' AGRICOLA LA STAFFA DI BALDI RICCARDO E C. S.S.</t>
  </si>
  <si>
    <t>SERV. DEC. AGRICOLTURA E ALIM. - MACERATA</t>
  </si>
  <si>
    <t>CAA Coldiretti - MACERATA - 017</t>
  </si>
  <si>
    <t>SALVETTI ANTONIETTA</t>
  </si>
  <si>
    <t>AGEA.ASR.2018.0095130</t>
  </si>
  <si>
    <t>SERV. DEC. AGRICOLTURA E ALIMENTAZIONE - PESARO</t>
  </si>
  <si>
    <t>CAA CIA - PESARO E URBINO - 005</t>
  </si>
  <si>
    <t>CENERELLI GIANCARLO</t>
  </si>
  <si>
    <t>CAA CAF AGRI - ANCONA - 221</t>
  </si>
  <si>
    <t>BOLOGNINI MASSIMO</t>
  </si>
  <si>
    <t>CECALONI GIANCARLO</t>
  </si>
  <si>
    <t>AGEA.ASR.2018.0192764</t>
  </si>
  <si>
    <t>CAA Coldiretti - PESARO E URBINO - 007</t>
  </si>
  <si>
    <t>BOCCI VANDA E FIGLI S.S.</t>
  </si>
  <si>
    <t>CAA Coldiretti - ASCOLI PICENO - 040</t>
  </si>
  <si>
    <t>AMABILI ANGELO</t>
  </si>
  <si>
    <t>CAA Coldiretti - MACERATA - 010</t>
  </si>
  <si>
    <t>SOCIETA' AGRICOLA LA FENICE S.R.L.</t>
  </si>
  <si>
    <t>CAA CIA - ANCONA - 006</t>
  </si>
  <si>
    <t>CACCIAMANI EMANUELE</t>
  </si>
  <si>
    <t>AGEA.ASR.2018.0300202</t>
  </si>
  <si>
    <t>PATERNESI MELONI GIOCONDO</t>
  </si>
  <si>
    <t>AGEA.ASR.2016.0618655</t>
  </si>
  <si>
    <t>CAA Coldiretti - ASCOLI PICENO - 030</t>
  </si>
  <si>
    <t>CAPECCI ROCCO</t>
  </si>
  <si>
    <t>CAA CIA - ASCOLI PICENO - 002</t>
  </si>
  <si>
    <t>MARCATTILI ATTILIO</t>
  </si>
  <si>
    <t>CAA Coldiretti - ASCOLI PICENO - 015</t>
  </si>
  <si>
    <t>VITA ROMOLO</t>
  </si>
  <si>
    <t>AGEA.ASR.2017.0206487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</si>
</sst>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Font="1"/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14" fontId="2" fillId="0" borderId="4" xfId="0" applyNumberFormat="1" applyFont="1" applyBorder="1" applyAlignment="1">
      <alignment wrapText="1"/>
    </xf>
    <xf numFmtId="4" fontId="2" fillId="0" borderId="4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1B1653-4F83-411B-80AC-7805F1B093B7}">
  <dimension ref="A1:X23"/>
  <sheetViews>
    <sheetView showGridLines="0" tabSelected="1" workbookViewId="0">
      <selection activeCell="E29" sqref="E29"/>
    </sheetView>
  </sheetViews>
  <sheetFormatPr defaultRowHeight="15" x14ac:dyDescent="0.25"/>
  <cols>
    <col min="1" max="1" width="15.5703125" style="4" bestFit="1" customWidth="1"/>
    <col min="2" max="2" width="16.28515625" style="4" bestFit="1" customWidth="1"/>
    <col min="3" max="3" width="18.42578125" style="4" bestFit="1" customWidth="1"/>
    <col min="4" max="4" width="36.5703125" style="4" bestFit="1" customWidth="1"/>
    <col min="5" max="5" width="32.42578125" style="4" bestFit="1" customWidth="1"/>
    <col min="6" max="6" width="33.85546875" style="4" bestFit="1" customWidth="1"/>
    <col min="7" max="7" width="8.42578125" style="4" bestFit="1" customWidth="1"/>
    <col min="8" max="8" width="12.7109375" style="4" bestFit="1" customWidth="1"/>
    <col min="9" max="9" width="21.140625" style="4" bestFit="1" customWidth="1"/>
    <col min="10" max="10" width="20.140625" style="4" bestFit="1" customWidth="1"/>
    <col min="11" max="12" width="17" style="4" bestFit="1" customWidth="1"/>
    <col min="13" max="13" width="18" style="4" bestFit="1" customWidth="1"/>
    <col min="14" max="14" width="36.5703125" style="4" bestFit="1" customWidth="1"/>
    <col min="15" max="15" width="18.85546875" style="4" bestFit="1" customWidth="1"/>
    <col min="16" max="16" width="23" style="4" bestFit="1" customWidth="1"/>
    <col min="17" max="17" width="16.28515625" style="4" bestFit="1" customWidth="1"/>
    <col min="18" max="18" width="17.85546875" style="4" bestFit="1" customWidth="1"/>
    <col min="19" max="19" width="20.28515625" style="4" bestFit="1" customWidth="1"/>
    <col min="20" max="20" width="18.42578125" style="4" bestFit="1" customWidth="1"/>
    <col min="21" max="21" width="24.5703125" style="4" bestFit="1" customWidth="1"/>
    <col min="22" max="23" width="27.140625" style="4" bestFit="1" customWidth="1"/>
    <col min="24" max="24" width="33.85546875" style="4" bestFit="1" customWidth="1"/>
    <col min="25" max="16384" width="9.140625" style="4"/>
  </cols>
  <sheetData>
    <row r="1" spans="1:24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/>
    </row>
    <row r="2" spans="1:24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</row>
    <row r="3" spans="1:24" x14ac:dyDescent="0.2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5" t="s">
        <v>19</v>
      </c>
      <c r="T3" s="5" t="s">
        <v>20</v>
      </c>
      <c r="U3" s="5" t="s">
        <v>21</v>
      </c>
      <c r="V3" s="5" t="s">
        <v>22</v>
      </c>
      <c r="W3" s="5" t="s">
        <v>23</v>
      </c>
      <c r="X3" s="5" t="s">
        <v>24</v>
      </c>
    </row>
    <row r="4" spans="1:24" ht="24.75" x14ac:dyDescent="0.25">
      <c r="A4" s="6" t="s">
        <v>25</v>
      </c>
      <c r="B4" s="6" t="s">
        <v>26</v>
      </c>
      <c r="C4" s="6" t="s">
        <v>40</v>
      </c>
      <c r="D4" s="6" t="s">
        <v>41</v>
      </c>
      <c r="E4" s="6" t="s">
        <v>37</v>
      </c>
      <c r="F4" s="6" t="s">
        <v>37</v>
      </c>
      <c r="G4" s="6">
        <v>2008</v>
      </c>
      <c r="H4" s="6" t="str">
        <f>CONCATENATE("84758350205")</f>
        <v>84758350205</v>
      </c>
      <c r="I4" s="6" t="s">
        <v>27</v>
      </c>
      <c r="J4" s="6" t="s">
        <v>28</v>
      </c>
      <c r="K4" s="6" t="str">
        <f>CONCATENATE("111")</f>
        <v>111</v>
      </c>
      <c r="L4" s="6" t="str">
        <f>CONCATENATE("1 1.1 2a")</f>
        <v>1 1.1 2a</v>
      </c>
      <c r="M4" s="6" t="str">
        <f>CONCATENATE("NGLMRC73S24H769Q")</f>
        <v>NGLMRC73S24H769Q</v>
      </c>
      <c r="N4" s="6" t="s">
        <v>42</v>
      </c>
      <c r="O4" s="6" t="s">
        <v>43</v>
      </c>
      <c r="P4" s="7">
        <v>42220</v>
      </c>
      <c r="Q4" s="6" t="s">
        <v>29</v>
      </c>
      <c r="R4" s="6" t="s">
        <v>30</v>
      </c>
      <c r="S4" s="6" t="s">
        <v>31</v>
      </c>
      <c r="T4" s="6">
        <v>150</v>
      </c>
      <c r="U4" s="6">
        <v>64.680000000000007</v>
      </c>
      <c r="V4" s="6">
        <v>59.73</v>
      </c>
      <c r="W4" s="6">
        <v>0</v>
      </c>
      <c r="X4" s="6">
        <v>25.59</v>
      </c>
    </row>
    <row r="5" spans="1:24" ht="24.75" x14ac:dyDescent="0.25">
      <c r="A5" s="6" t="s">
        <v>25</v>
      </c>
      <c r="B5" s="6" t="s">
        <v>26</v>
      </c>
      <c r="C5" s="6" t="s">
        <v>40</v>
      </c>
      <c r="D5" s="6" t="s">
        <v>41</v>
      </c>
      <c r="E5" s="6" t="s">
        <v>37</v>
      </c>
      <c r="F5" s="6" t="s">
        <v>37</v>
      </c>
      <c r="G5" s="6">
        <v>2008</v>
      </c>
      <c r="H5" s="6" t="str">
        <f>CONCATENATE("84758380574")</f>
        <v>84758380574</v>
      </c>
      <c r="I5" s="6" t="s">
        <v>27</v>
      </c>
      <c r="J5" s="6" t="s">
        <v>28</v>
      </c>
      <c r="K5" s="6" t="str">
        <f>CONCATENATE("111")</f>
        <v>111</v>
      </c>
      <c r="L5" s="6" t="str">
        <f>CONCATENATE("1 1.1 2a")</f>
        <v>1 1.1 2a</v>
      </c>
      <c r="M5" s="6" t="str">
        <f>CONCATENATE("FRRFNC92H16A462L")</f>
        <v>FRRFNC92H16A462L</v>
      </c>
      <c r="N5" s="6" t="s">
        <v>44</v>
      </c>
      <c r="O5" s="6" t="s">
        <v>45</v>
      </c>
      <c r="P5" s="7">
        <v>42410</v>
      </c>
      <c r="Q5" s="6" t="s">
        <v>29</v>
      </c>
      <c r="R5" s="6" t="s">
        <v>30</v>
      </c>
      <c r="S5" s="6" t="s">
        <v>31</v>
      </c>
      <c r="T5" s="6">
        <v>166</v>
      </c>
      <c r="U5" s="6">
        <v>71.58</v>
      </c>
      <c r="V5" s="6">
        <v>66.099999999999994</v>
      </c>
      <c r="W5" s="6">
        <v>0</v>
      </c>
      <c r="X5" s="6">
        <v>28.32</v>
      </c>
    </row>
    <row r="6" spans="1:24" ht="24.75" x14ac:dyDescent="0.25">
      <c r="A6" s="6" t="s">
        <v>25</v>
      </c>
      <c r="B6" s="6" t="s">
        <v>32</v>
      </c>
      <c r="C6" s="6" t="s">
        <v>40</v>
      </c>
      <c r="D6" s="6" t="s">
        <v>41</v>
      </c>
      <c r="E6" s="6" t="s">
        <v>34</v>
      </c>
      <c r="F6" s="6" t="s">
        <v>46</v>
      </c>
      <c r="G6" s="6">
        <v>2013</v>
      </c>
      <c r="H6" s="6" t="str">
        <f>CONCATENATE("34730103321")</f>
        <v>34730103321</v>
      </c>
      <c r="I6" s="6" t="s">
        <v>27</v>
      </c>
      <c r="J6" s="6" t="s">
        <v>28</v>
      </c>
      <c r="K6" s="6" t="str">
        <f>CONCATENATE("221")</f>
        <v>221</v>
      </c>
      <c r="L6" s="6" t="str">
        <f>CONCATENATE("8 8.1 5e")</f>
        <v>8 8.1 5e</v>
      </c>
      <c r="M6" s="6" t="str">
        <f>CONCATENATE("TRSGPP38C28F509R")</f>
        <v>TRSGPP38C28F509R</v>
      </c>
      <c r="N6" s="6" t="s">
        <v>47</v>
      </c>
      <c r="O6" s="6" t="s">
        <v>48</v>
      </c>
      <c r="P6" s="7">
        <v>41779</v>
      </c>
      <c r="Q6" s="6" t="s">
        <v>29</v>
      </c>
      <c r="R6" s="6" t="s">
        <v>30</v>
      </c>
      <c r="S6" s="6" t="s">
        <v>31</v>
      </c>
      <c r="T6" s="6">
        <v>113.4</v>
      </c>
      <c r="U6" s="6">
        <v>48.9</v>
      </c>
      <c r="V6" s="6">
        <v>45.16</v>
      </c>
      <c r="W6" s="6">
        <v>0</v>
      </c>
      <c r="X6" s="6">
        <v>19.34</v>
      </c>
    </row>
    <row r="7" spans="1:24" ht="24.75" x14ac:dyDescent="0.25">
      <c r="A7" s="6" t="s">
        <v>25</v>
      </c>
      <c r="B7" s="6" t="s">
        <v>32</v>
      </c>
      <c r="C7" s="6" t="s">
        <v>40</v>
      </c>
      <c r="D7" s="6" t="s">
        <v>41</v>
      </c>
      <c r="E7" s="6" t="s">
        <v>33</v>
      </c>
      <c r="F7" s="6" t="s">
        <v>49</v>
      </c>
      <c r="G7" s="6">
        <v>2013</v>
      </c>
      <c r="H7" s="6" t="str">
        <f>CONCATENATE("34730016663")</f>
        <v>34730016663</v>
      </c>
      <c r="I7" s="6" t="s">
        <v>27</v>
      </c>
      <c r="J7" s="6" t="s">
        <v>28</v>
      </c>
      <c r="K7" s="6" t="str">
        <f>CONCATENATE("221")</f>
        <v>221</v>
      </c>
      <c r="L7" s="6" t="str">
        <f>CONCATENATE("8 8.1 5e")</f>
        <v>8 8.1 5e</v>
      </c>
      <c r="M7" s="6" t="str">
        <f>CONCATENATE("RCCLRD22P22F722F")</f>
        <v>RCCLRD22P22F722F</v>
      </c>
      <c r="N7" s="6" t="s">
        <v>50</v>
      </c>
      <c r="O7" s="6" t="s">
        <v>51</v>
      </c>
      <c r="P7" s="7">
        <v>41796</v>
      </c>
      <c r="Q7" s="6" t="s">
        <v>29</v>
      </c>
      <c r="R7" s="6" t="s">
        <v>30</v>
      </c>
      <c r="S7" s="6" t="s">
        <v>31</v>
      </c>
      <c r="T7" s="6">
        <v>326.02</v>
      </c>
      <c r="U7" s="6">
        <v>140.58000000000001</v>
      </c>
      <c r="V7" s="6">
        <v>129.82</v>
      </c>
      <c r="W7" s="6">
        <v>0</v>
      </c>
      <c r="X7" s="6">
        <v>55.62</v>
      </c>
    </row>
    <row r="8" spans="1:24" ht="24.75" x14ac:dyDescent="0.25">
      <c r="A8" s="6" t="s">
        <v>25</v>
      </c>
      <c r="B8" s="6" t="s">
        <v>32</v>
      </c>
      <c r="C8" s="6" t="s">
        <v>40</v>
      </c>
      <c r="D8" s="6" t="s">
        <v>41</v>
      </c>
      <c r="E8" s="6" t="s">
        <v>38</v>
      </c>
      <c r="F8" s="6" t="s">
        <v>52</v>
      </c>
      <c r="G8" s="6">
        <v>2014</v>
      </c>
      <c r="H8" s="6" t="str">
        <f>CONCATENATE("44730050471")</f>
        <v>44730050471</v>
      </c>
      <c r="I8" s="6" t="s">
        <v>27</v>
      </c>
      <c r="J8" s="6" t="s">
        <v>28</v>
      </c>
      <c r="K8" s="6" t="str">
        <f>CONCATENATE("221")</f>
        <v>221</v>
      </c>
      <c r="L8" s="6" t="str">
        <f>CONCATENATE("8 8.1 5e")</f>
        <v>8 8.1 5e</v>
      </c>
      <c r="M8" s="6" t="str">
        <f>CONCATENATE("GTTSVN55L62A462M")</f>
        <v>GTTSVN55L62A462M</v>
      </c>
      <c r="N8" s="6" t="s">
        <v>53</v>
      </c>
      <c r="O8" s="6" t="s">
        <v>54</v>
      </c>
      <c r="P8" s="7">
        <v>41974</v>
      </c>
      <c r="Q8" s="6" t="s">
        <v>29</v>
      </c>
      <c r="R8" s="6" t="s">
        <v>30</v>
      </c>
      <c r="S8" s="6" t="s">
        <v>31</v>
      </c>
      <c r="T8" s="6">
        <v>230.39</v>
      </c>
      <c r="U8" s="6">
        <v>99.34</v>
      </c>
      <c r="V8" s="6">
        <v>91.74</v>
      </c>
      <c r="W8" s="6">
        <v>0</v>
      </c>
      <c r="X8" s="6">
        <v>39.31</v>
      </c>
    </row>
    <row r="9" spans="1:24" ht="24.75" x14ac:dyDescent="0.25">
      <c r="A9" s="6" t="s">
        <v>25</v>
      </c>
      <c r="B9" s="6" t="s">
        <v>32</v>
      </c>
      <c r="C9" s="6" t="s">
        <v>40</v>
      </c>
      <c r="D9" s="6" t="s">
        <v>41</v>
      </c>
      <c r="E9" s="6" t="s">
        <v>33</v>
      </c>
      <c r="F9" s="6" t="s">
        <v>49</v>
      </c>
      <c r="G9" s="6">
        <v>2013</v>
      </c>
      <c r="H9" s="6" t="str">
        <f>CONCATENATE("34730004024")</f>
        <v>34730004024</v>
      </c>
      <c r="I9" s="6" t="s">
        <v>27</v>
      </c>
      <c r="J9" s="6" t="s">
        <v>28</v>
      </c>
      <c r="K9" s="6" t="str">
        <f>CONCATENATE("221")</f>
        <v>221</v>
      </c>
      <c r="L9" s="6" t="str">
        <f>CONCATENATE("8 8.1 5e")</f>
        <v>8 8.1 5e</v>
      </c>
      <c r="M9" s="6" t="str">
        <f>CONCATENATE("GGLGPP29R21A252K")</f>
        <v>GGLGPP29R21A252K</v>
      </c>
      <c r="N9" s="6" t="s">
        <v>55</v>
      </c>
      <c r="O9" s="6" t="s">
        <v>56</v>
      </c>
      <c r="P9" s="7">
        <v>41737</v>
      </c>
      <c r="Q9" s="6" t="s">
        <v>29</v>
      </c>
      <c r="R9" s="6" t="s">
        <v>30</v>
      </c>
      <c r="S9" s="6" t="s">
        <v>31</v>
      </c>
      <c r="T9" s="6">
        <v>229.93</v>
      </c>
      <c r="U9" s="6">
        <v>99.15</v>
      </c>
      <c r="V9" s="6">
        <v>91.56</v>
      </c>
      <c r="W9" s="6">
        <v>0</v>
      </c>
      <c r="X9" s="6">
        <v>39.22</v>
      </c>
    </row>
    <row r="10" spans="1:24" ht="24.75" x14ac:dyDescent="0.25">
      <c r="A10" s="6" t="s">
        <v>25</v>
      </c>
      <c r="B10" s="6" t="s">
        <v>32</v>
      </c>
      <c r="C10" s="6" t="s">
        <v>40</v>
      </c>
      <c r="D10" s="6" t="s">
        <v>57</v>
      </c>
      <c r="E10" s="6" t="s">
        <v>34</v>
      </c>
      <c r="F10" s="6" t="s">
        <v>58</v>
      </c>
      <c r="G10" s="6">
        <v>2017</v>
      </c>
      <c r="H10" s="6" t="str">
        <f>CONCATENATE("74770227473")</f>
        <v>74770227473</v>
      </c>
      <c r="I10" s="6" t="s">
        <v>27</v>
      </c>
      <c r="J10" s="6" t="s">
        <v>28</v>
      </c>
      <c r="K10" s="6" t="str">
        <f>CONCATENATE("214")</f>
        <v>214</v>
      </c>
      <c r="L10" s="6" t="str">
        <f>CONCATENATE("11 11.2 4b")</f>
        <v>11 11.2 4b</v>
      </c>
      <c r="M10" s="6" t="str">
        <f>CONCATENATE("LFRTRL64H17H501Z")</f>
        <v>LFRTRL64H17H501Z</v>
      </c>
      <c r="N10" s="6" t="s">
        <v>59</v>
      </c>
      <c r="O10" s="6" t="s">
        <v>60</v>
      </c>
      <c r="P10" s="7">
        <v>43167</v>
      </c>
      <c r="Q10" s="6" t="s">
        <v>29</v>
      </c>
      <c r="R10" s="6" t="s">
        <v>30</v>
      </c>
      <c r="S10" s="6" t="s">
        <v>31</v>
      </c>
      <c r="T10" s="8">
        <v>9163.3700000000008</v>
      </c>
      <c r="U10" s="8">
        <v>3951.25</v>
      </c>
      <c r="V10" s="8">
        <v>3648.85</v>
      </c>
      <c r="W10" s="6">
        <v>0</v>
      </c>
      <c r="X10" s="8">
        <v>1563.27</v>
      </c>
    </row>
    <row r="11" spans="1:24" ht="24.75" x14ac:dyDescent="0.25">
      <c r="A11" s="6" t="s">
        <v>25</v>
      </c>
      <c r="B11" s="6" t="s">
        <v>32</v>
      </c>
      <c r="C11" s="6" t="s">
        <v>40</v>
      </c>
      <c r="D11" s="6" t="s">
        <v>57</v>
      </c>
      <c r="E11" s="6" t="s">
        <v>39</v>
      </c>
      <c r="F11" s="6" t="s">
        <v>61</v>
      </c>
      <c r="G11" s="6">
        <v>2017</v>
      </c>
      <c r="H11" s="6" t="str">
        <f>CONCATENATE("74770100878")</f>
        <v>74770100878</v>
      </c>
      <c r="I11" s="6" t="s">
        <v>27</v>
      </c>
      <c r="J11" s="6" t="s">
        <v>28</v>
      </c>
      <c r="K11" s="6" t="str">
        <f>CONCATENATE("214")</f>
        <v>214</v>
      </c>
      <c r="L11" s="6" t="str">
        <f>CONCATENATE("11 11.2 4b")</f>
        <v>11 11.2 4b</v>
      </c>
      <c r="M11" s="6" t="str">
        <f>CONCATENATE("02428010421")</f>
        <v>02428010421</v>
      </c>
      <c r="N11" s="6" t="s">
        <v>62</v>
      </c>
      <c r="O11" s="6" t="s">
        <v>60</v>
      </c>
      <c r="P11" s="7">
        <v>43167</v>
      </c>
      <c r="Q11" s="6" t="s">
        <v>29</v>
      </c>
      <c r="R11" s="6" t="s">
        <v>30</v>
      </c>
      <c r="S11" s="6" t="s">
        <v>31</v>
      </c>
      <c r="T11" s="8">
        <v>2315.42</v>
      </c>
      <c r="U11" s="6">
        <v>998.41</v>
      </c>
      <c r="V11" s="6">
        <v>922</v>
      </c>
      <c r="W11" s="6">
        <v>0</v>
      </c>
      <c r="X11" s="6">
        <v>395.01</v>
      </c>
    </row>
    <row r="12" spans="1:24" x14ac:dyDescent="0.25">
      <c r="A12" s="6" t="s">
        <v>25</v>
      </c>
      <c r="B12" s="6" t="s">
        <v>32</v>
      </c>
      <c r="C12" s="6" t="s">
        <v>40</v>
      </c>
      <c r="D12" s="6" t="s">
        <v>63</v>
      </c>
      <c r="E12" s="6" t="s">
        <v>33</v>
      </c>
      <c r="F12" s="6" t="s">
        <v>64</v>
      </c>
      <c r="G12" s="6">
        <v>2017</v>
      </c>
      <c r="H12" s="6" t="str">
        <f>CONCATENATE("74780058173")</f>
        <v>74780058173</v>
      </c>
      <c r="I12" s="6" t="s">
        <v>27</v>
      </c>
      <c r="J12" s="6" t="s">
        <v>28</v>
      </c>
      <c r="K12" s="6" t="str">
        <f>CONCATENATE("221")</f>
        <v>221</v>
      </c>
      <c r="L12" s="6" t="str">
        <f>CONCATENATE("8 8.1 5e")</f>
        <v>8 8.1 5e</v>
      </c>
      <c r="M12" s="6" t="str">
        <f>CONCATENATE("SLVNNT61H62B474Z")</f>
        <v>SLVNNT61H62B474Z</v>
      </c>
      <c r="N12" s="6" t="s">
        <v>65</v>
      </c>
      <c r="O12" s="6" t="s">
        <v>66</v>
      </c>
      <c r="P12" s="7">
        <v>43173</v>
      </c>
      <c r="Q12" s="6" t="s">
        <v>29</v>
      </c>
      <c r="R12" s="6" t="s">
        <v>30</v>
      </c>
      <c r="S12" s="6" t="s">
        <v>31</v>
      </c>
      <c r="T12" s="6">
        <v>225</v>
      </c>
      <c r="U12" s="6">
        <v>97.02</v>
      </c>
      <c r="V12" s="6">
        <v>89.6</v>
      </c>
      <c r="W12" s="6">
        <v>0</v>
      </c>
      <c r="X12" s="6">
        <v>38.380000000000003</v>
      </c>
    </row>
    <row r="13" spans="1:24" ht="24.75" x14ac:dyDescent="0.25">
      <c r="A13" s="6" t="s">
        <v>25</v>
      </c>
      <c r="B13" s="6" t="s">
        <v>32</v>
      </c>
      <c r="C13" s="6" t="s">
        <v>40</v>
      </c>
      <c r="D13" s="6" t="s">
        <v>67</v>
      </c>
      <c r="E13" s="6" t="s">
        <v>35</v>
      </c>
      <c r="F13" s="6" t="s">
        <v>68</v>
      </c>
      <c r="G13" s="6">
        <v>2017</v>
      </c>
      <c r="H13" s="6" t="str">
        <f>CONCATENATE("74780079666")</f>
        <v>74780079666</v>
      </c>
      <c r="I13" s="6" t="s">
        <v>27</v>
      </c>
      <c r="J13" s="6" t="s">
        <v>28</v>
      </c>
      <c r="K13" s="6" t="str">
        <f>CONCATENATE("221")</f>
        <v>221</v>
      </c>
      <c r="L13" s="6" t="str">
        <f>CONCATENATE("8 8.1 5e")</f>
        <v>8 8.1 5e</v>
      </c>
      <c r="M13" s="6" t="str">
        <f>CONCATENATE("CNRGCR62B06F555S")</f>
        <v>CNRGCR62B06F555S</v>
      </c>
      <c r="N13" s="6" t="s">
        <v>69</v>
      </c>
      <c r="O13" s="6" t="s">
        <v>66</v>
      </c>
      <c r="P13" s="7">
        <v>43173</v>
      </c>
      <c r="Q13" s="6" t="s">
        <v>29</v>
      </c>
      <c r="R13" s="6" t="s">
        <v>30</v>
      </c>
      <c r="S13" s="6" t="s">
        <v>31</v>
      </c>
      <c r="T13" s="8">
        <v>1189.93</v>
      </c>
      <c r="U13" s="6">
        <v>513.1</v>
      </c>
      <c r="V13" s="6">
        <v>473.83</v>
      </c>
      <c r="W13" s="6">
        <v>0</v>
      </c>
      <c r="X13" s="6">
        <v>203</v>
      </c>
    </row>
    <row r="14" spans="1:24" ht="24.75" x14ac:dyDescent="0.25">
      <c r="A14" s="6" t="s">
        <v>25</v>
      </c>
      <c r="B14" s="6" t="s">
        <v>32</v>
      </c>
      <c r="C14" s="6" t="s">
        <v>40</v>
      </c>
      <c r="D14" s="6" t="s">
        <v>57</v>
      </c>
      <c r="E14" s="6" t="s">
        <v>39</v>
      </c>
      <c r="F14" s="6" t="s">
        <v>70</v>
      </c>
      <c r="G14" s="6">
        <v>2017</v>
      </c>
      <c r="H14" s="6" t="str">
        <f>CONCATENATE("74770204696")</f>
        <v>74770204696</v>
      </c>
      <c r="I14" s="6" t="s">
        <v>27</v>
      </c>
      <c r="J14" s="6" t="s">
        <v>28</v>
      </c>
      <c r="K14" s="6" t="str">
        <f>CONCATENATE("214")</f>
        <v>214</v>
      </c>
      <c r="L14" s="6" t="str">
        <f>CONCATENATE("11 11.2 4b")</f>
        <v>11 11.2 4b</v>
      </c>
      <c r="M14" s="6" t="str">
        <f>CONCATENATE("BLGMSM63R31A271Z")</f>
        <v>BLGMSM63R31A271Z</v>
      </c>
      <c r="N14" s="6" t="s">
        <v>71</v>
      </c>
      <c r="O14" s="6" t="s">
        <v>60</v>
      </c>
      <c r="P14" s="7">
        <v>43167</v>
      </c>
      <c r="Q14" s="6" t="s">
        <v>29</v>
      </c>
      <c r="R14" s="6" t="s">
        <v>30</v>
      </c>
      <c r="S14" s="6" t="s">
        <v>31</v>
      </c>
      <c r="T14" s="8">
        <v>1261.97</v>
      </c>
      <c r="U14" s="6">
        <v>544.16</v>
      </c>
      <c r="V14" s="6">
        <v>502.52</v>
      </c>
      <c r="W14" s="6">
        <v>0</v>
      </c>
      <c r="X14" s="6">
        <v>215.29</v>
      </c>
    </row>
    <row r="15" spans="1:24" ht="24.75" x14ac:dyDescent="0.25">
      <c r="A15" s="6" t="s">
        <v>25</v>
      </c>
      <c r="B15" s="6" t="s">
        <v>32</v>
      </c>
      <c r="C15" s="6" t="s">
        <v>40</v>
      </c>
      <c r="D15" s="6" t="s">
        <v>41</v>
      </c>
      <c r="E15" s="6" t="s">
        <v>38</v>
      </c>
      <c r="F15" s="6" t="s">
        <v>52</v>
      </c>
      <c r="G15" s="6">
        <v>2017</v>
      </c>
      <c r="H15" s="6" t="str">
        <f>CONCATENATE("74780009705")</f>
        <v>74780009705</v>
      </c>
      <c r="I15" s="6" t="s">
        <v>27</v>
      </c>
      <c r="J15" s="6" t="s">
        <v>28</v>
      </c>
      <c r="K15" s="6" t="str">
        <f>CONCATENATE("221")</f>
        <v>221</v>
      </c>
      <c r="L15" s="6" t="str">
        <f>CONCATENATE("8 8.1 5e")</f>
        <v>8 8.1 5e</v>
      </c>
      <c r="M15" s="6" t="str">
        <f>CONCATENATE("CCLGCR51A22I156L")</f>
        <v>CCLGCR51A22I156L</v>
      </c>
      <c r="N15" s="6" t="s">
        <v>72</v>
      </c>
      <c r="O15" s="6" t="s">
        <v>73</v>
      </c>
      <c r="P15" s="7">
        <v>43173</v>
      </c>
      <c r="Q15" s="6" t="s">
        <v>29</v>
      </c>
      <c r="R15" s="6" t="s">
        <v>30</v>
      </c>
      <c r="S15" s="6" t="s">
        <v>31</v>
      </c>
      <c r="T15" s="6">
        <v>182.91</v>
      </c>
      <c r="U15" s="6">
        <v>78.87</v>
      </c>
      <c r="V15" s="6">
        <v>72.83</v>
      </c>
      <c r="W15" s="6">
        <v>0</v>
      </c>
      <c r="X15" s="6">
        <v>31.21</v>
      </c>
    </row>
    <row r="16" spans="1:24" ht="24.75" x14ac:dyDescent="0.25">
      <c r="A16" s="6" t="s">
        <v>25</v>
      </c>
      <c r="B16" s="6" t="s">
        <v>32</v>
      </c>
      <c r="C16" s="6" t="s">
        <v>40</v>
      </c>
      <c r="D16" s="6" t="s">
        <v>67</v>
      </c>
      <c r="E16" s="6" t="s">
        <v>33</v>
      </c>
      <c r="F16" s="6" t="s">
        <v>74</v>
      </c>
      <c r="G16" s="6">
        <v>2017</v>
      </c>
      <c r="H16" s="6" t="str">
        <f>CONCATENATE("74780064551")</f>
        <v>74780064551</v>
      </c>
      <c r="I16" s="6" t="s">
        <v>27</v>
      </c>
      <c r="J16" s="6" t="s">
        <v>28</v>
      </c>
      <c r="K16" s="6" t="str">
        <f>CONCATENATE("221")</f>
        <v>221</v>
      </c>
      <c r="L16" s="6" t="str">
        <f>CONCATENATE("8 8.1 5e")</f>
        <v>8 8.1 5e</v>
      </c>
      <c r="M16" s="6" t="str">
        <f>CONCATENATE("01135350419")</f>
        <v>01135350419</v>
      </c>
      <c r="N16" s="6" t="s">
        <v>75</v>
      </c>
      <c r="O16" s="6" t="s">
        <v>66</v>
      </c>
      <c r="P16" s="7">
        <v>43173</v>
      </c>
      <c r="Q16" s="6" t="s">
        <v>29</v>
      </c>
      <c r="R16" s="6" t="s">
        <v>30</v>
      </c>
      <c r="S16" s="6" t="s">
        <v>31</v>
      </c>
      <c r="T16" s="8">
        <v>1157.23</v>
      </c>
      <c r="U16" s="6">
        <v>499</v>
      </c>
      <c r="V16" s="6">
        <v>460.81</v>
      </c>
      <c r="W16" s="6">
        <v>0</v>
      </c>
      <c r="X16" s="6">
        <v>197.42</v>
      </c>
    </row>
    <row r="17" spans="1:24" ht="24.75" x14ac:dyDescent="0.25">
      <c r="A17" s="6" t="s">
        <v>25</v>
      </c>
      <c r="B17" s="6" t="s">
        <v>32</v>
      </c>
      <c r="C17" s="6" t="s">
        <v>40</v>
      </c>
      <c r="D17" s="6" t="s">
        <v>41</v>
      </c>
      <c r="E17" s="6" t="s">
        <v>33</v>
      </c>
      <c r="F17" s="6" t="s">
        <v>76</v>
      </c>
      <c r="G17" s="6">
        <v>2017</v>
      </c>
      <c r="H17" s="6" t="str">
        <f>CONCATENATE("74780022005")</f>
        <v>74780022005</v>
      </c>
      <c r="I17" s="6" t="s">
        <v>27</v>
      </c>
      <c r="J17" s="6" t="s">
        <v>28</v>
      </c>
      <c r="K17" s="6" t="str">
        <f>CONCATENATE("221")</f>
        <v>221</v>
      </c>
      <c r="L17" s="6" t="str">
        <f>CONCATENATE("8 8.1 5e")</f>
        <v>8 8.1 5e</v>
      </c>
      <c r="M17" s="6" t="str">
        <f>CONCATENATE("MBLNGL56M25H321A")</f>
        <v>MBLNGL56M25H321A</v>
      </c>
      <c r="N17" s="6" t="s">
        <v>77</v>
      </c>
      <c r="O17" s="6" t="s">
        <v>73</v>
      </c>
      <c r="P17" s="7">
        <v>43173</v>
      </c>
      <c r="Q17" s="6" t="s">
        <v>29</v>
      </c>
      <c r="R17" s="6" t="s">
        <v>30</v>
      </c>
      <c r="S17" s="6" t="s">
        <v>31</v>
      </c>
      <c r="T17" s="6">
        <v>95.98</v>
      </c>
      <c r="U17" s="6">
        <v>41.39</v>
      </c>
      <c r="V17" s="6">
        <v>38.22</v>
      </c>
      <c r="W17" s="6">
        <v>0</v>
      </c>
      <c r="X17" s="6">
        <v>16.37</v>
      </c>
    </row>
    <row r="18" spans="1:24" x14ac:dyDescent="0.25">
      <c r="A18" s="6" t="s">
        <v>25</v>
      </c>
      <c r="B18" s="6" t="s">
        <v>32</v>
      </c>
      <c r="C18" s="6" t="s">
        <v>40</v>
      </c>
      <c r="D18" s="6" t="s">
        <v>63</v>
      </c>
      <c r="E18" s="6" t="s">
        <v>33</v>
      </c>
      <c r="F18" s="6" t="s">
        <v>78</v>
      </c>
      <c r="G18" s="6">
        <v>2017</v>
      </c>
      <c r="H18" s="6" t="str">
        <f>CONCATENATE("74780058611")</f>
        <v>74780058611</v>
      </c>
      <c r="I18" s="6" t="s">
        <v>27</v>
      </c>
      <c r="J18" s="6" t="s">
        <v>28</v>
      </c>
      <c r="K18" s="6" t="str">
        <f>CONCATENATE("221")</f>
        <v>221</v>
      </c>
      <c r="L18" s="6" t="str">
        <f>CONCATENATE("8 8.1 5e")</f>
        <v>8 8.1 5e</v>
      </c>
      <c r="M18" s="6" t="str">
        <f>CONCATENATE("01666710437")</f>
        <v>01666710437</v>
      </c>
      <c r="N18" s="6" t="s">
        <v>79</v>
      </c>
      <c r="O18" s="6" t="s">
        <v>66</v>
      </c>
      <c r="P18" s="7">
        <v>43173</v>
      </c>
      <c r="Q18" s="6" t="s">
        <v>29</v>
      </c>
      <c r="R18" s="6" t="s">
        <v>30</v>
      </c>
      <c r="S18" s="6" t="s">
        <v>31</v>
      </c>
      <c r="T18" s="8">
        <v>4225</v>
      </c>
      <c r="U18" s="8">
        <v>1821.82</v>
      </c>
      <c r="V18" s="8">
        <v>1682.4</v>
      </c>
      <c r="W18" s="6">
        <v>0</v>
      </c>
      <c r="X18" s="6">
        <v>720.78</v>
      </c>
    </row>
    <row r="19" spans="1:24" ht="24.75" x14ac:dyDescent="0.25">
      <c r="A19" s="6" t="s">
        <v>25</v>
      </c>
      <c r="B19" s="6" t="s">
        <v>26</v>
      </c>
      <c r="C19" s="6" t="s">
        <v>40</v>
      </c>
      <c r="D19" s="6" t="s">
        <v>57</v>
      </c>
      <c r="E19" s="6" t="s">
        <v>35</v>
      </c>
      <c r="F19" s="6" t="s">
        <v>80</v>
      </c>
      <c r="G19" s="6">
        <v>2017</v>
      </c>
      <c r="H19" s="6" t="str">
        <f>CONCATENATE("74275300882")</f>
        <v>74275300882</v>
      </c>
      <c r="I19" s="6" t="s">
        <v>27</v>
      </c>
      <c r="J19" s="6" t="s">
        <v>36</v>
      </c>
      <c r="K19" s="6" t="str">
        <f>CONCATENATE("")</f>
        <v/>
      </c>
      <c r="L19" s="6" t="str">
        <f>CONCATENATE("4 4.1 2a")</f>
        <v>4 4.1 2a</v>
      </c>
      <c r="M19" s="6" t="str">
        <f>CONCATENATE("CCCMNL80R22E388X")</f>
        <v>CCCMNL80R22E388X</v>
      </c>
      <c r="N19" s="6" t="s">
        <v>81</v>
      </c>
      <c r="O19" s="6" t="s">
        <v>82</v>
      </c>
      <c r="P19" s="7">
        <v>43201</v>
      </c>
      <c r="Q19" s="6" t="s">
        <v>29</v>
      </c>
      <c r="R19" s="6" t="s">
        <v>30</v>
      </c>
      <c r="S19" s="6" t="s">
        <v>31</v>
      </c>
      <c r="T19" s="8">
        <v>18115.2</v>
      </c>
      <c r="U19" s="8">
        <v>7811.27</v>
      </c>
      <c r="V19" s="8">
        <v>7213.47</v>
      </c>
      <c r="W19" s="6">
        <v>0</v>
      </c>
      <c r="X19" s="8">
        <v>3090.46</v>
      </c>
    </row>
    <row r="20" spans="1:24" ht="24.75" x14ac:dyDescent="0.25">
      <c r="A20" s="6" t="s">
        <v>25</v>
      </c>
      <c r="B20" s="6" t="s">
        <v>32</v>
      </c>
      <c r="C20" s="6" t="s">
        <v>40</v>
      </c>
      <c r="D20" s="6" t="s">
        <v>41</v>
      </c>
      <c r="E20" s="6" t="s">
        <v>33</v>
      </c>
      <c r="F20" s="6" t="s">
        <v>49</v>
      </c>
      <c r="G20" s="6">
        <v>2016</v>
      </c>
      <c r="H20" s="6" t="str">
        <f>CONCATENATE("64780078073")</f>
        <v>64780078073</v>
      </c>
      <c r="I20" s="6" t="s">
        <v>27</v>
      </c>
      <c r="J20" s="6" t="s">
        <v>28</v>
      </c>
      <c r="K20" s="6" t="str">
        <f>CONCATENATE("221")</f>
        <v>221</v>
      </c>
      <c r="L20" s="6" t="str">
        <f>CONCATENATE("8 8.1 5e")</f>
        <v>8 8.1 5e</v>
      </c>
      <c r="M20" s="6" t="str">
        <f>CONCATENATE("PTRGND36P10A252O")</f>
        <v>PTRGND36P10A252O</v>
      </c>
      <c r="N20" s="6" t="s">
        <v>83</v>
      </c>
      <c r="O20" s="6" t="s">
        <v>84</v>
      </c>
      <c r="P20" s="7">
        <v>42720</v>
      </c>
      <c r="Q20" s="6" t="s">
        <v>29</v>
      </c>
      <c r="R20" s="6" t="s">
        <v>30</v>
      </c>
      <c r="S20" s="6" t="s">
        <v>31</v>
      </c>
      <c r="T20" s="6">
        <v>644.91</v>
      </c>
      <c r="U20" s="6">
        <v>278.08999999999997</v>
      </c>
      <c r="V20" s="6">
        <v>256.8</v>
      </c>
      <c r="W20" s="6">
        <v>0</v>
      </c>
      <c r="X20" s="6">
        <v>110.02</v>
      </c>
    </row>
    <row r="21" spans="1:24" ht="24.75" x14ac:dyDescent="0.25">
      <c r="A21" s="6" t="s">
        <v>25</v>
      </c>
      <c r="B21" s="6" t="s">
        <v>32</v>
      </c>
      <c r="C21" s="6" t="s">
        <v>40</v>
      </c>
      <c r="D21" s="6" t="s">
        <v>41</v>
      </c>
      <c r="E21" s="6" t="s">
        <v>33</v>
      </c>
      <c r="F21" s="6" t="s">
        <v>85</v>
      </c>
      <c r="G21" s="6">
        <v>2016</v>
      </c>
      <c r="H21" s="6" t="str">
        <f>CONCATENATE("64780024226")</f>
        <v>64780024226</v>
      </c>
      <c r="I21" s="6" t="s">
        <v>27</v>
      </c>
      <c r="J21" s="6" t="s">
        <v>28</v>
      </c>
      <c r="K21" s="6" t="str">
        <f>CONCATENATE("221")</f>
        <v>221</v>
      </c>
      <c r="L21" s="6" t="str">
        <f>CONCATENATE("8 8.1 5e")</f>
        <v>8 8.1 5e</v>
      </c>
      <c r="M21" s="6" t="str">
        <f>CONCATENATE("CPCRCC29B10G005H")</f>
        <v>CPCRCC29B10G005H</v>
      </c>
      <c r="N21" s="6" t="s">
        <v>86</v>
      </c>
      <c r="O21" s="6" t="s">
        <v>84</v>
      </c>
      <c r="P21" s="7">
        <v>42720</v>
      </c>
      <c r="Q21" s="6" t="s">
        <v>29</v>
      </c>
      <c r="R21" s="6" t="s">
        <v>30</v>
      </c>
      <c r="S21" s="6" t="s">
        <v>31</v>
      </c>
      <c r="T21" s="6">
        <v>308</v>
      </c>
      <c r="U21" s="6">
        <v>132.81</v>
      </c>
      <c r="V21" s="6">
        <v>122.65</v>
      </c>
      <c r="W21" s="6">
        <v>0</v>
      </c>
      <c r="X21" s="6">
        <v>52.54</v>
      </c>
    </row>
    <row r="22" spans="1:24" ht="24.75" x14ac:dyDescent="0.25">
      <c r="A22" s="6" t="s">
        <v>25</v>
      </c>
      <c r="B22" s="6" t="s">
        <v>32</v>
      </c>
      <c r="C22" s="6" t="s">
        <v>40</v>
      </c>
      <c r="D22" s="6" t="s">
        <v>41</v>
      </c>
      <c r="E22" s="6" t="s">
        <v>35</v>
      </c>
      <c r="F22" s="6" t="s">
        <v>87</v>
      </c>
      <c r="G22" s="6">
        <v>2016</v>
      </c>
      <c r="H22" s="6" t="str">
        <f>CONCATENATE("64780059404")</f>
        <v>64780059404</v>
      </c>
      <c r="I22" s="6" t="s">
        <v>27</v>
      </c>
      <c r="J22" s="6" t="s">
        <v>28</v>
      </c>
      <c r="K22" s="6" t="str">
        <f>CONCATENATE("221")</f>
        <v>221</v>
      </c>
      <c r="L22" s="6" t="str">
        <f>CONCATENATE("8 8.1 5e")</f>
        <v>8 8.1 5e</v>
      </c>
      <c r="M22" s="6" t="str">
        <f>CONCATENATE("MRCTTL28D23B727U")</f>
        <v>MRCTTL28D23B727U</v>
      </c>
      <c r="N22" s="6" t="s">
        <v>88</v>
      </c>
      <c r="O22" s="6" t="s">
        <v>84</v>
      </c>
      <c r="P22" s="7">
        <v>42720</v>
      </c>
      <c r="Q22" s="6" t="s">
        <v>29</v>
      </c>
      <c r="R22" s="6" t="s">
        <v>30</v>
      </c>
      <c r="S22" s="6" t="s">
        <v>31</v>
      </c>
      <c r="T22" s="8">
        <v>1011.22</v>
      </c>
      <c r="U22" s="6">
        <v>436.04</v>
      </c>
      <c r="V22" s="6">
        <v>402.67</v>
      </c>
      <c r="W22" s="6">
        <v>0</v>
      </c>
      <c r="X22" s="6">
        <v>172.51</v>
      </c>
    </row>
    <row r="23" spans="1:24" ht="24.75" x14ac:dyDescent="0.25">
      <c r="A23" s="6" t="s">
        <v>25</v>
      </c>
      <c r="B23" s="6" t="s">
        <v>32</v>
      </c>
      <c r="C23" s="6" t="s">
        <v>40</v>
      </c>
      <c r="D23" s="6" t="s">
        <v>41</v>
      </c>
      <c r="E23" s="6" t="s">
        <v>33</v>
      </c>
      <c r="F23" s="6" t="s">
        <v>89</v>
      </c>
      <c r="G23" s="6">
        <v>2016</v>
      </c>
      <c r="H23" s="6" t="str">
        <f>CONCATENATE("64780017485")</f>
        <v>64780017485</v>
      </c>
      <c r="I23" s="6" t="s">
        <v>27</v>
      </c>
      <c r="J23" s="6" t="s">
        <v>28</v>
      </c>
      <c r="K23" s="6" t="str">
        <f>CONCATENATE("221")</f>
        <v>221</v>
      </c>
      <c r="L23" s="6" t="str">
        <f>CONCATENATE("8 8.1 5e")</f>
        <v>8 8.1 5e</v>
      </c>
      <c r="M23" s="6" t="str">
        <f>CONCATENATE("VTIRML28C22I315S")</f>
        <v>VTIRML28C22I315S</v>
      </c>
      <c r="N23" s="6" t="s">
        <v>90</v>
      </c>
      <c r="O23" s="6" t="s">
        <v>91</v>
      </c>
      <c r="P23" s="7">
        <v>42830</v>
      </c>
      <c r="Q23" s="6" t="s">
        <v>29</v>
      </c>
      <c r="R23" s="6" t="s">
        <v>30</v>
      </c>
      <c r="S23" s="6" t="s">
        <v>31</v>
      </c>
      <c r="T23" s="6">
        <v>456.44</v>
      </c>
      <c r="U23" s="6">
        <v>196.82</v>
      </c>
      <c r="V23" s="6">
        <v>181.75</v>
      </c>
      <c r="W23" s="6">
        <v>0</v>
      </c>
      <c r="X23" s="6">
        <v>77.87</v>
      </c>
    </row>
  </sheetData>
  <mergeCells count="2">
    <mergeCell ref="A1:X1"/>
    <mergeCell ref="A2:X2"/>
  </mergeCells>
  <pageMargins left="0.75" right="0.75" top="1" bottom="1" header="0.5" footer="0.5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Dettaglio_Domande_Pagabili_AGEA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FERRAZZANO</dc:creator>
  <cp:lastModifiedBy>MICHELE FERRAZZANO</cp:lastModifiedBy>
  <dcterms:created xsi:type="dcterms:W3CDTF">2018-05-02T12:43:03Z</dcterms:created>
  <dcterms:modified xsi:type="dcterms:W3CDTF">2018-05-02T12:43:44Z</dcterms:modified>
</cp:coreProperties>
</file>