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20"/>
  </bookViews>
  <sheets>
    <sheet name="Dettaglio_Domande_Pagabili_AGEA" sheetId="1" r:id="rId1"/>
  </sheets>
  <definedNames>
    <definedName name="_xlnm._FilterDatabase" localSheetId="0" hidden="1">Dettaglio_Domande_Pagabili_AGEA!$A$3:$X$24</definedName>
  </definedNames>
  <calcPr calcId="145621"/>
</workbook>
</file>

<file path=xl/calcChain.xml><?xml version="1.0" encoding="utf-8"?>
<calcChain xmlns="http://schemas.openxmlformats.org/spreadsheetml/2006/main">
  <c r="M24" i="1" l="1"/>
  <c r="L24" i="1"/>
  <c r="K24" i="1"/>
  <c r="H24" i="1"/>
  <c r="M23" i="1"/>
  <c r="L23" i="1"/>
  <c r="K23" i="1"/>
  <c r="H23" i="1"/>
  <c r="M22" i="1"/>
  <c r="L22" i="1"/>
  <c r="K22" i="1"/>
  <c r="H22" i="1"/>
  <c r="M21" i="1"/>
  <c r="L21" i="1"/>
  <c r="K21" i="1"/>
  <c r="H21" i="1"/>
  <c r="M20" i="1"/>
  <c r="L20" i="1"/>
  <c r="K20" i="1"/>
  <c r="H20" i="1"/>
  <c r="M19" i="1"/>
  <c r="L19" i="1"/>
  <c r="K19" i="1"/>
  <c r="H19" i="1"/>
  <c r="M18" i="1"/>
  <c r="L18" i="1"/>
  <c r="K18" i="1"/>
  <c r="H18" i="1"/>
  <c r="M17" i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<sst xmlns="http://schemas.openxmlformats.org/spreadsheetml/2006/main" count="299" uniqueCount="82">
  <si>
    <t>Dettaglio Domande Pagabili Decreto 142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</si>
  <si>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</si>
  <si>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</si>
  <si>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</si>
  <si>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</si>
  <si>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</si>
  <si>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</si>
  <si>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</si>
  <si>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</si>
  <si>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</si>
  <si>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</si>
  <si>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</si>
  <si>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</si>
  <si>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</si>
  <si>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</si>
  <si>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</si>
  <si>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</si>
  <si>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</si>
  <si>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</si>
  <si>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</si>
  <si>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</si>
  <si>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</si>
  <si>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</si>
  <si>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</si>
  <si>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</si>
  <si>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</si>
  <si>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a Superficie</t>
  </si>
  <si>
    <t>NO</t>
  </si>
  <si>
    <t>Trascinamenti</t>
  </si>
  <si>
    <t>In Liquidazione</t>
  </si>
  <si>
    <t>Saldo</t>
  </si>
  <si>
    <t>Co-Finanziato</t>
  </si>
  <si>
    <t>CAA Confagricoltura srl</t>
  </si>
  <si>
    <t>SI</t>
  </si>
  <si>
    <t>CAA Coldiretti srl</t>
  </si>
  <si>
    <t>CAA Copagri srl</t>
  </si>
  <si>
    <t>CAA CIA srl</t>
  </si>
  <si>
    <t>MARCHE</t>
  </si>
  <si>
    <t>SERV. DEC. AGRICOLTURA E ALIM. -ASCOLI PICENO</t>
  </si>
  <si>
    <t>CAA Confagricoltura - ASCOLI PICENO - 001</t>
  </si>
  <si>
    <t>BERBELLINI PAOLO</t>
  </si>
  <si>
    <t>AGEA.ASR.2017.1131489</t>
  </si>
  <si>
    <t>SERV. DEC. AGRICOLTURA E ALIMENTAZIONE - PESARO</t>
  </si>
  <si>
    <t>CAA Coldiretti - PESARO E URBINO - 010</t>
  </si>
  <si>
    <t>Nuova Programmazione</t>
  </si>
  <si>
    <t>CARDELLINI ROBERTO</t>
  </si>
  <si>
    <t>AGEA.ASR.2018.0068457</t>
  </si>
  <si>
    <t>CAA LiberiAgricoltori srl già CAA AGCI srl</t>
  </si>
  <si>
    <t>CAA LiberiAgricoltori - PESARO E URBINO - 001</t>
  </si>
  <si>
    <t>ABR SOCIETA' AGRICOLA A R.L.</t>
  </si>
  <si>
    <t>CAA Coldiretti - FERMO - 001</t>
  </si>
  <si>
    <t>PICIOTTI IACOPO</t>
  </si>
  <si>
    <t>SERV. DEC. AGRICOLTURA E ALIM. - MACERATA</t>
  </si>
  <si>
    <t>CAA Coldiretti - MACERATA - 017</t>
  </si>
  <si>
    <t>BUFARINI MARIA</t>
  </si>
  <si>
    <t>CAA Coldiretti - PESARO E URBINO - 001</t>
  </si>
  <si>
    <t>DURPETTI DONATO</t>
  </si>
  <si>
    <t>CAA Copagri - PESARO E URBINO - 501</t>
  </si>
  <si>
    <t>SISTI MARIA CARMEN</t>
  </si>
  <si>
    <t>CAA CIA - PESARO E URBINO - 007</t>
  </si>
  <si>
    <t>MARIANI PAOLO</t>
  </si>
  <si>
    <t>CAA Coldiretti - MACERATA - 009</t>
  </si>
  <si>
    <t>BROCCO GIANNINA</t>
  </si>
  <si>
    <t>CAA CIA - PESARO E URBINO - 002</t>
  </si>
  <si>
    <t>FEDERICI MAURIZIO</t>
  </si>
  <si>
    <t>CAA Confagricoltura - FORLI' - CESENA - 001</t>
  </si>
  <si>
    <t>MARCHIONNI LORIS</t>
  </si>
  <si>
    <t>PICCINI ROLANDO</t>
  </si>
  <si>
    <t>CAA CIA - PESARO E URBINO - 005</t>
  </si>
  <si>
    <t>CIPRIANI PATRIZIA</t>
  </si>
  <si>
    <t>CARDINETTI MARIA-LUISA</t>
  </si>
  <si>
    <t>CAA LiberiAgricoltori - PESARO E URBINO - 002</t>
  </si>
  <si>
    <t>SCABURRI SOC.AGR.FORESTALE SRL</t>
  </si>
  <si>
    <t>ERCOLANI LORENZO</t>
  </si>
  <si>
    <t>ROSSI BRUNORI ANTONIO</t>
  </si>
  <si>
    <t>CAA Copagri - ASCOLI PICENO - 401</t>
  </si>
  <si>
    <t>PIERMARTIRI ROSALBO</t>
  </si>
  <si>
    <t>MILIFFI FAUSTO</t>
  </si>
  <si>
    <t>CAA Copagri - PESARO E URBINO - 503</t>
  </si>
  <si>
    <t>PAOLI GIANCARLO</t>
  </si>
  <si>
    <t>PUPITA ROSANGELA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</si>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</sst>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ont="1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  <xf numFmtId="4" fontId="0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showGridLines="0" tabSelected="1" workbookViewId="0">
      <selection activeCell="E31" sqref="E31"/>
    </sheetView>
  </sheetViews>
  <sheetFormatPr defaultRowHeight="15" x14ac:dyDescent="0.25"/>
  <cols>
    <col min="1" max="1" width="15.5703125" style="4" bestFit="1" customWidth="1"/>
    <col min="2" max="2" width="16.28515625" style="4" bestFit="1" customWidth="1"/>
    <col min="3" max="3" width="18.42578125" style="4" bestFit="1" customWidth="1"/>
    <col min="4" max="4" width="36.5703125" style="4" bestFit="1" customWidth="1"/>
    <col min="5" max="5" width="32.42578125" style="4" bestFit="1" customWidth="1"/>
    <col min="6" max="6" width="36.42578125" style="4" bestFit="1" customWidth="1"/>
    <col min="7" max="7" width="8.42578125" style="4" bestFit="1" customWidth="1"/>
    <col min="8" max="8" width="12.7109375" style="4" bestFit="1" customWidth="1"/>
    <col min="9" max="9" width="21.140625" style="4" bestFit="1" customWidth="1"/>
    <col min="10" max="10" width="20.140625" style="4" bestFit="1" customWidth="1"/>
    <col min="11" max="12" width="17" style="4" bestFit="1" customWidth="1"/>
    <col min="13" max="13" width="22.28515625" style="4" customWidth="1"/>
    <col min="14" max="14" width="36.5703125" style="4" bestFit="1" customWidth="1"/>
    <col min="15" max="15" width="18.85546875" style="4" bestFit="1" customWidth="1"/>
    <col min="16" max="16" width="23" style="4" bestFit="1" customWidth="1"/>
    <col min="17" max="17" width="16.28515625" style="4" bestFit="1" customWidth="1"/>
    <col min="18" max="18" width="17.85546875" style="4" bestFit="1" customWidth="1"/>
    <col min="19" max="19" width="20.28515625" style="4" bestFit="1" customWidth="1"/>
    <col min="20" max="20" width="18.42578125" style="4" bestFit="1" customWidth="1"/>
    <col min="21" max="21" width="24.5703125" style="4" bestFit="1" customWidth="1"/>
    <col min="22" max="23" width="27.140625" style="4" bestFit="1" customWidth="1"/>
    <col min="24" max="24" width="33.85546875" style="4" bestFit="1" customWidth="1"/>
    <col min="25" max="16384" width="9.140625" style="4"/>
  </cols>
  <sheetData>
    <row r="1" spans="1:24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4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</row>
    <row r="3" spans="1:24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</row>
    <row r="4" spans="1:24" ht="24.75" x14ac:dyDescent="0.25">
      <c r="A4" s="6" t="s">
        <v>25</v>
      </c>
      <c r="B4" s="6" t="s">
        <v>26</v>
      </c>
      <c r="C4" s="6" t="s">
        <v>37</v>
      </c>
      <c r="D4" s="6" t="s">
        <v>38</v>
      </c>
      <c r="E4" s="6" t="s">
        <v>32</v>
      </c>
      <c r="F4" s="6" t="s">
        <v>39</v>
      </c>
      <c r="G4" s="6">
        <v>2016</v>
      </c>
      <c r="H4" s="6" t="str">
        <f>CONCATENATE("64770214159")</f>
        <v>64770214159</v>
      </c>
      <c r="I4" s="6" t="s">
        <v>33</v>
      </c>
      <c r="J4" s="6" t="s">
        <v>28</v>
      </c>
      <c r="K4" s="6" t="str">
        <f>CONCATENATE("214")</f>
        <v>214</v>
      </c>
      <c r="L4" s="6" t="str">
        <f>CONCATENATE("11 11.1 4b - 11 11.2 4b")</f>
        <v>11 11.1 4b - 11 11.2 4b</v>
      </c>
      <c r="M4" s="6" t="str">
        <f>CONCATENATE("BRBPLA56B05D542P")</f>
        <v>BRBPLA56B05D542P</v>
      </c>
      <c r="N4" s="6" t="s">
        <v>40</v>
      </c>
      <c r="O4" s="6" t="s">
        <v>41</v>
      </c>
      <c r="P4" s="7">
        <v>43076</v>
      </c>
      <c r="Q4" s="6" t="s">
        <v>29</v>
      </c>
      <c r="R4" s="6" t="s">
        <v>30</v>
      </c>
      <c r="S4" s="6" t="s">
        <v>31</v>
      </c>
      <c r="T4" s="6">
        <v>155.97999999999999</v>
      </c>
      <c r="U4" s="6">
        <v>67.260000000000005</v>
      </c>
      <c r="V4" s="6">
        <v>62.11</v>
      </c>
      <c r="W4" s="6">
        <v>0</v>
      </c>
      <c r="X4" s="6">
        <v>26.61</v>
      </c>
    </row>
    <row r="5" spans="1:24" ht="24.75" x14ac:dyDescent="0.25">
      <c r="A5" s="6" t="s">
        <v>25</v>
      </c>
      <c r="B5" s="6" t="s">
        <v>26</v>
      </c>
      <c r="C5" s="6" t="s">
        <v>37</v>
      </c>
      <c r="D5" s="6" t="s">
        <v>42</v>
      </c>
      <c r="E5" s="6" t="s">
        <v>34</v>
      </c>
      <c r="F5" s="6" t="s">
        <v>43</v>
      </c>
      <c r="G5" s="6">
        <v>2016</v>
      </c>
      <c r="H5" s="6" t="str">
        <f>CONCATENATE("64210920530")</f>
        <v>64210920530</v>
      </c>
      <c r="I5" s="6" t="s">
        <v>27</v>
      </c>
      <c r="J5" s="6" t="s">
        <v>44</v>
      </c>
      <c r="K5" s="6" t="str">
        <f>CONCATENATE("")</f>
        <v/>
      </c>
      <c r="L5" s="6" t="str">
        <f>CONCATENATE("13 13.1 4a")</f>
        <v>13 13.1 4a</v>
      </c>
      <c r="M5" s="6" t="str">
        <f>CONCATENATE("CRDRRT68T09I287N")</f>
        <v>CRDRRT68T09I287N</v>
      </c>
      <c r="N5" s="6" t="s">
        <v>45</v>
      </c>
      <c r="O5" s="6" t="s">
        <v>46</v>
      </c>
      <c r="P5" s="7">
        <v>43154</v>
      </c>
      <c r="Q5" s="6" t="s">
        <v>29</v>
      </c>
      <c r="R5" s="6" t="s">
        <v>30</v>
      </c>
      <c r="S5" s="6" t="s">
        <v>31</v>
      </c>
      <c r="T5" s="8">
        <v>4641.22</v>
      </c>
      <c r="U5" s="8">
        <v>2001.29</v>
      </c>
      <c r="V5" s="8">
        <v>1848.13</v>
      </c>
      <c r="W5" s="6">
        <v>0</v>
      </c>
      <c r="X5" s="6">
        <v>791.8</v>
      </c>
    </row>
    <row r="6" spans="1:24" ht="24.75" x14ac:dyDescent="0.25">
      <c r="A6" s="6" t="s">
        <v>25</v>
      </c>
      <c r="B6" s="6" t="s">
        <v>26</v>
      </c>
      <c r="C6" s="6" t="s">
        <v>37</v>
      </c>
      <c r="D6" s="6" t="s">
        <v>42</v>
      </c>
      <c r="E6" s="6" t="s">
        <v>47</v>
      </c>
      <c r="F6" s="6" t="s">
        <v>48</v>
      </c>
      <c r="G6" s="6">
        <v>2016</v>
      </c>
      <c r="H6" s="6" t="str">
        <f>CONCATENATE("64211074055")</f>
        <v>64211074055</v>
      </c>
      <c r="I6" s="6" t="s">
        <v>27</v>
      </c>
      <c r="J6" s="6" t="s">
        <v>44</v>
      </c>
      <c r="K6" s="6" t="str">
        <f>CONCATENATE("")</f>
        <v/>
      </c>
      <c r="L6" s="6" t="str">
        <f>CONCATENATE("13 13.1 4a")</f>
        <v>13 13.1 4a</v>
      </c>
      <c r="M6" s="6" t="str">
        <f>CONCATENATE("01329340416")</f>
        <v>01329340416</v>
      </c>
      <c r="N6" s="6" t="s">
        <v>49</v>
      </c>
      <c r="O6" s="6" t="s">
        <v>46</v>
      </c>
      <c r="P6" s="7">
        <v>43154</v>
      </c>
      <c r="Q6" s="6" t="s">
        <v>29</v>
      </c>
      <c r="R6" s="6" t="s">
        <v>30</v>
      </c>
      <c r="S6" s="6" t="s">
        <v>31</v>
      </c>
      <c r="T6" s="8">
        <v>3117.03</v>
      </c>
      <c r="U6" s="8">
        <v>1344.06</v>
      </c>
      <c r="V6" s="8">
        <v>1241.2</v>
      </c>
      <c r="W6" s="6">
        <v>0</v>
      </c>
      <c r="X6" s="6">
        <v>531.77</v>
      </c>
    </row>
    <row r="7" spans="1:24" ht="24.75" x14ac:dyDescent="0.25">
      <c r="A7" s="6" t="s">
        <v>25</v>
      </c>
      <c r="B7" s="6" t="s">
        <v>26</v>
      </c>
      <c r="C7" s="6" t="s">
        <v>37</v>
      </c>
      <c r="D7" s="6" t="s">
        <v>38</v>
      </c>
      <c r="E7" s="6" t="s">
        <v>34</v>
      </c>
      <c r="F7" s="6" t="s">
        <v>50</v>
      </c>
      <c r="G7" s="6">
        <v>2016</v>
      </c>
      <c r="H7" s="6" t="str">
        <f>CONCATENATE("64210530719")</f>
        <v>64210530719</v>
      </c>
      <c r="I7" s="6" t="s">
        <v>27</v>
      </c>
      <c r="J7" s="6" t="s">
        <v>44</v>
      </c>
      <c r="K7" s="6" t="str">
        <f>CONCATENATE("")</f>
        <v/>
      </c>
      <c r="L7" s="6" t="str">
        <f>CONCATENATE("13 13.1 4a")</f>
        <v>13 13.1 4a</v>
      </c>
      <c r="M7" s="6" t="str">
        <f>CONCATENATE("PCTCPI97L27D542E")</f>
        <v>PCTCPI97L27D542E</v>
      </c>
      <c r="N7" s="6" t="s">
        <v>51</v>
      </c>
      <c r="O7" s="6" t="s">
        <v>46</v>
      </c>
      <c r="P7" s="7">
        <v>43154</v>
      </c>
      <c r="Q7" s="6" t="s">
        <v>29</v>
      </c>
      <c r="R7" s="6" t="s">
        <v>30</v>
      </c>
      <c r="S7" s="6" t="s">
        <v>31</v>
      </c>
      <c r="T7" s="6">
        <v>284.2</v>
      </c>
      <c r="U7" s="6">
        <v>122.55</v>
      </c>
      <c r="V7" s="6">
        <v>113.17</v>
      </c>
      <c r="W7" s="6">
        <v>0</v>
      </c>
      <c r="X7" s="6">
        <v>48.48</v>
      </c>
    </row>
    <row r="8" spans="1:24" x14ac:dyDescent="0.25">
      <c r="A8" s="6" t="s">
        <v>25</v>
      </c>
      <c r="B8" s="6" t="s">
        <v>26</v>
      </c>
      <c r="C8" s="6" t="s">
        <v>37</v>
      </c>
      <c r="D8" s="6" t="s">
        <v>52</v>
      </c>
      <c r="E8" s="6" t="s">
        <v>34</v>
      </c>
      <c r="F8" s="6" t="s">
        <v>53</v>
      </c>
      <c r="G8" s="6">
        <v>2016</v>
      </c>
      <c r="H8" s="6" t="str">
        <f>CONCATENATE("64210538522")</f>
        <v>64210538522</v>
      </c>
      <c r="I8" s="6" t="s">
        <v>27</v>
      </c>
      <c r="J8" s="6" t="s">
        <v>44</v>
      </c>
      <c r="K8" s="6" t="str">
        <f>CONCATENATE("")</f>
        <v/>
      </c>
      <c r="L8" s="6" t="str">
        <f>CONCATENATE("13 13.1 4a")</f>
        <v>13 13.1 4a</v>
      </c>
      <c r="M8" s="6" t="str">
        <f>CONCATENATE("BFRMRA66C71F051Z")</f>
        <v>BFRMRA66C71F051Z</v>
      </c>
      <c r="N8" s="6" t="s">
        <v>54</v>
      </c>
      <c r="O8" s="6" t="s">
        <v>46</v>
      </c>
      <c r="P8" s="7">
        <v>43154</v>
      </c>
      <c r="Q8" s="6" t="s">
        <v>29</v>
      </c>
      <c r="R8" s="6" t="s">
        <v>30</v>
      </c>
      <c r="S8" s="6" t="s">
        <v>31</v>
      </c>
      <c r="T8" s="6">
        <v>69.77</v>
      </c>
      <c r="U8" s="6">
        <v>30.08</v>
      </c>
      <c r="V8" s="6">
        <v>27.78</v>
      </c>
      <c r="W8" s="6">
        <v>0</v>
      </c>
      <c r="X8" s="6">
        <v>11.91</v>
      </c>
    </row>
    <row r="9" spans="1:24" ht="24.75" x14ac:dyDescent="0.25">
      <c r="A9" s="6" t="s">
        <v>25</v>
      </c>
      <c r="B9" s="6" t="s">
        <v>26</v>
      </c>
      <c r="C9" s="6" t="s">
        <v>37</v>
      </c>
      <c r="D9" s="6" t="s">
        <v>42</v>
      </c>
      <c r="E9" s="6" t="s">
        <v>34</v>
      </c>
      <c r="F9" s="6" t="s">
        <v>55</v>
      </c>
      <c r="G9" s="6">
        <v>2016</v>
      </c>
      <c r="H9" s="6" t="str">
        <f>CONCATENATE("64211013178")</f>
        <v>64211013178</v>
      </c>
      <c r="I9" s="6" t="s">
        <v>27</v>
      </c>
      <c r="J9" s="6" t="s">
        <v>44</v>
      </c>
      <c r="K9" s="6" t="str">
        <f>CONCATENATE("")</f>
        <v/>
      </c>
      <c r="L9" s="6" t="str">
        <f>CONCATENATE("13 13.1 4a")</f>
        <v>13 13.1 4a</v>
      </c>
      <c r="M9" s="6" t="str">
        <f>CONCATENATE("DRPDNT78P10B352N")</f>
        <v>DRPDNT78P10B352N</v>
      </c>
      <c r="N9" s="6" t="s">
        <v>56</v>
      </c>
      <c r="O9" s="6" t="s">
        <v>46</v>
      </c>
      <c r="P9" s="7">
        <v>43154</v>
      </c>
      <c r="Q9" s="6" t="s">
        <v>29</v>
      </c>
      <c r="R9" s="6" t="s">
        <v>30</v>
      </c>
      <c r="S9" s="6" t="s">
        <v>31</v>
      </c>
      <c r="T9" s="8">
        <v>1170.68</v>
      </c>
      <c r="U9" s="6">
        <v>504.8</v>
      </c>
      <c r="V9" s="6">
        <v>466.16</v>
      </c>
      <c r="W9" s="6">
        <v>0</v>
      </c>
      <c r="X9" s="6">
        <v>199.72</v>
      </c>
    </row>
    <row r="10" spans="1:24" ht="24.75" x14ac:dyDescent="0.25">
      <c r="A10" s="6" t="s">
        <v>25</v>
      </c>
      <c r="B10" s="6" t="s">
        <v>26</v>
      </c>
      <c r="C10" s="6" t="s">
        <v>37</v>
      </c>
      <c r="D10" s="6" t="s">
        <v>42</v>
      </c>
      <c r="E10" s="6" t="s">
        <v>35</v>
      </c>
      <c r="F10" s="6" t="s">
        <v>57</v>
      </c>
      <c r="G10" s="6">
        <v>2016</v>
      </c>
      <c r="H10" s="6" t="str">
        <f>CONCATENATE("64211095670")</f>
        <v>64211095670</v>
      </c>
      <c r="I10" s="6" t="s">
        <v>27</v>
      </c>
      <c r="J10" s="6" t="s">
        <v>44</v>
      </c>
      <c r="K10" s="6" t="str">
        <f>CONCATENATE("")</f>
        <v/>
      </c>
      <c r="L10" s="6" t="str">
        <f>CONCATENATE("13 13.1 4a")</f>
        <v>13 13.1 4a</v>
      </c>
      <c r="M10" s="6" t="str">
        <f>CONCATENATE("SSTMCR52R41I459S")</f>
        <v>SSTMCR52R41I459S</v>
      </c>
      <c r="N10" s="6" t="s">
        <v>58</v>
      </c>
      <c r="O10" s="6" t="s">
        <v>46</v>
      </c>
      <c r="P10" s="7">
        <v>43154</v>
      </c>
      <c r="Q10" s="6" t="s">
        <v>29</v>
      </c>
      <c r="R10" s="6" t="s">
        <v>30</v>
      </c>
      <c r="S10" s="6" t="s">
        <v>31</v>
      </c>
      <c r="T10" s="8">
        <v>1594.71</v>
      </c>
      <c r="U10" s="6">
        <v>687.64</v>
      </c>
      <c r="V10" s="6">
        <v>635.01</v>
      </c>
      <c r="W10" s="6">
        <v>0</v>
      </c>
      <c r="X10" s="6">
        <v>272.06</v>
      </c>
    </row>
    <row r="11" spans="1:24" ht="24.75" x14ac:dyDescent="0.25">
      <c r="A11" s="6" t="s">
        <v>25</v>
      </c>
      <c r="B11" s="6" t="s">
        <v>26</v>
      </c>
      <c r="C11" s="6" t="s">
        <v>37</v>
      </c>
      <c r="D11" s="6" t="s">
        <v>42</v>
      </c>
      <c r="E11" s="6" t="s">
        <v>36</v>
      </c>
      <c r="F11" s="6" t="s">
        <v>59</v>
      </c>
      <c r="G11" s="6">
        <v>2016</v>
      </c>
      <c r="H11" s="6" t="str">
        <f>CONCATENATE("64210852691")</f>
        <v>64210852691</v>
      </c>
      <c r="I11" s="6" t="s">
        <v>27</v>
      </c>
      <c r="J11" s="6" t="s">
        <v>44</v>
      </c>
      <c r="K11" s="6" t="str">
        <f>CONCATENATE("")</f>
        <v/>
      </c>
      <c r="L11" s="6" t="str">
        <f>CONCATENATE("13 13.1 4a")</f>
        <v>13 13.1 4a</v>
      </c>
      <c r="M11" s="6" t="str">
        <f>CONCATENATE("MRNPLA67A18A740J")</f>
        <v>MRNPLA67A18A740J</v>
      </c>
      <c r="N11" s="6" t="s">
        <v>60</v>
      </c>
      <c r="O11" s="6" t="s">
        <v>46</v>
      </c>
      <c r="P11" s="7">
        <v>43154</v>
      </c>
      <c r="Q11" s="6" t="s">
        <v>29</v>
      </c>
      <c r="R11" s="6" t="s">
        <v>30</v>
      </c>
      <c r="S11" s="6" t="s">
        <v>31</v>
      </c>
      <c r="T11" s="6">
        <v>425.4</v>
      </c>
      <c r="U11" s="6">
        <v>183.43</v>
      </c>
      <c r="V11" s="6">
        <v>169.39</v>
      </c>
      <c r="W11" s="6">
        <v>0</v>
      </c>
      <c r="X11" s="6">
        <v>72.58</v>
      </c>
    </row>
    <row r="12" spans="1:24" x14ac:dyDescent="0.25">
      <c r="A12" s="6" t="s">
        <v>25</v>
      </c>
      <c r="B12" s="6" t="s">
        <v>26</v>
      </c>
      <c r="C12" s="6" t="s">
        <v>37</v>
      </c>
      <c r="D12" s="6" t="s">
        <v>52</v>
      </c>
      <c r="E12" s="6" t="s">
        <v>34</v>
      </c>
      <c r="F12" s="6" t="s">
        <v>61</v>
      </c>
      <c r="G12" s="6">
        <v>2016</v>
      </c>
      <c r="H12" s="6" t="str">
        <f>CONCATENATE("64210840951")</f>
        <v>64210840951</v>
      </c>
      <c r="I12" s="6" t="s">
        <v>27</v>
      </c>
      <c r="J12" s="6" t="s">
        <v>44</v>
      </c>
      <c r="K12" s="6" t="str">
        <f>CONCATENATE("")</f>
        <v/>
      </c>
      <c r="L12" s="6" t="str">
        <f>CONCATENATE("13 13.1 4a")</f>
        <v>13 13.1 4a</v>
      </c>
      <c r="M12" s="6" t="str">
        <f>CONCATENATE("BRCGNN72H64D042V")</f>
        <v>BRCGNN72H64D042V</v>
      </c>
      <c r="N12" s="6" t="s">
        <v>62</v>
      </c>
      <c r="O12" s="6" t="s">
        <v>46</v>
      </c>
      <c r="P12" s="7">
        <v>43154</v>
      </c>
      <c r="Q12" s="6" t="s">
        <v>29</v>
      </c>
      <c r="R12" s="6" t="s">
        <v>30</v>
      </c>
      <c r="S12" s="6" t="s">
        <v>31</v>
      </c>
      <c r="T12" s="8">
        <v>5400</v>
      </c>
      <c r="U12" s="8">
        <v>2328.48</v>
      </c>
      <c r="V12" s="8">
        <v>2150.2800000000002</v>
      </c>
      <c r="W12" s="6">
        <v>0</v>
      </c>
      <c r="X12" s="6">
        <v>921.24</v>
      </c>
    </row>
    <row r="13" spans="1:24" ht="24.75" x14ac:dyDescent="0.25">
      <c r="A13" s="6" t="s">
        <v>25</v>
      </c>
      <c r="B13" s="6" t="s">
        <v>26</v>
      </c>
      <c r="C13" s="6" t="s">
        <v>37</v>
      </c>
      <c r="D13" s="6" t="s">
        <v>42</v>
      </c>
      <c r="E13" s="6" t="s">
        <v>36</v>
      </c>
      <c r="F13" s="6" t="s">
        <v>63</v>
      </c>
      <c r="G13" s="6">
        <v>2016</v>
      </c>
      <c r="H13" s="6" t="str">
        <f>CONCATENATE("64210869695")</f>
        <v>64210869695</v>
      </c>
      <c r="I13" s="6" t="s">
        <v>27</v>
      </c>
      <c r="J13" s="6" t="s">
        <v>44</v>
      </c>
      <c r="K13" s="6" t="str">
        <f>CONCATENATE("")</f>
        <v/>
      </c>
      <c r="L13" s="6" t="str">
        <f>CONCATENATE("13 13.1 4a")</f>
        <v>13 13.1 4a</v>
      </c>
      <c r="M13" s="6" t="str">
        <f>CONCATENATE("FDRMRZ51L02L500N")</f>
        <v>FDRMRZ51L02L500N</v>
      </c>
      <c r="N13" s="6" t="s">
        <v>64</v>
      </c>
      <c r="O13" s="6" t="s">
        <v>46</v>
      </c>
      <c r="P13" s="7">
        <v>43154</v>
      </c>
      <c r="Q13" s="6" t="s">
        <v>29</v>
      </c>
      <c r="R13" s="6" t="s">
        <v>30</v>
      </c>
      <c r="S13" s="6" t="s">
        <v>31</v>
      </c>
      <c r="T13" s="6">
        <v>246.42</v>
      </c>
      <c r="U13" s="6">
        <v>106.26</v>
      </c>
      <c r="V13" s="6">
        <v>98.12</v>
      </c>
      <c r="W13" s="6">
        <v>0</v>
      </c>
      <c r="X13" s="6">
        <v>42.04</v>
      </c>
    </row>
    <row r="14" spans="1:24" ht="24.75" x14ac:dyDescent="0.25">
      <c r="A14" s="6" t="s">
        <v>25</v>
      </c>
      <c r="B14" s="6" t="s">
        <v>26</v>
      </c>
      <c r="C14" s="6" t="s">
        <v>37</v>
      </c>
      <c r="D14" s="6" t="s">
        <v>42</v>
      </c>
      <c r="E14" s="6" t="s">
        <v>32</v>
      </c>
      <c r="F14" s="6" t="s">
        <v>65</v>
      </c>
      <c r="G14" s="6">
        <v>2016</v>
      </c>
      <c r="H14" s="6" t="str">
        <f>CONCATENATE("64210757494")</f>
        <v>64210757494</v>
      </c>
      <c r="I14" s="6" t="s">
        <v>33</v>
      </c>
      <c r="J14" s="6" t="s">
        <v>44</v>
      </c>
      <c r="K14" s="6" t="str">
        <f>CONCATENATE("")</f>
        <v/>
      </c>
      <c r="L14" s="6" t="str">
        <f>CONCATENATE("13 13.1 4a")</f>
        <v>13 13.1 4a</v>
      </c>
      <c r="M14" s="6" t="str">
        <f>CONCATENATE("MRCLRS68M08I459Y")</f>
        <v>MRCLRS68M08I459Y</v>
      </c>
      <c r="N14" s="6" t="s">
        <v>66</v>
      </c>
      <c r="O14" s="6" t="s">
        <v>46</v>
      </c>
      <c r="P14" s="7">
        <v>43154</v>
      </c>
      <c r="Q14" s="6" t="s">
        <v>29</v>
      </c>
      <c r="R14" s="6" t="s">
        <v>30</v>
      </c>
      <c r="S14" s="6" t="s">
        <v>31</v>
      </c>
      <c r="T14" s="8">
        <v>2601.62</v>
      </c>
      <c r="U14" s="8">
        <v>1121.82</v>
      </c>
      <c r="V14" s="8">
        <v>1035.97</v>
      </c>
      <c r="W14" s="6">
        <v>0</v>
      </c>
      <c r="X14" s="6">
        <v>443.83</v>
      </c>
    </row>
    <row r="15" spans="1:24" ht="24.75" x14ac:dyDescent="0.25">
      <c r="A15" s="6" t="s">
        <v>25</v>
      </c>
      <c r="B15" s="6" t="s">
        <v>26</v>
      </c>
      <c r="C15" s="6" t="s">
        <v>37</v>
      </c>
      <c r="D15" s="6" t="s">
        <v>42</v>
      </c>
      <c r="E15" s="6" t="s">
        <v>36</v>
      </c>
      <c r="F15" s="6" t="s">
        <v>63</v>
      </c>
      <c r="G15" s="6">
        <v>2016</v>
      </c>
      <c r="H15" s="6" t="str">
        <f>CONCATENATE("64210254047")</f>
        <v>64210254047</v>
      </c>
      <c r="I15" s="6" t="s">
        <v>27</v>
      </c>
      <c r="J15" s="6" t="s">
        <v>44</v>
      </c>
      <c r="K15" s="6" t="str">
        <f>CONCATENATE("")</f>
        <v/>
      </c>
      <c r="L15" s="6" t="str">
        <f>CONCATENATE("13 13.1 4a")</f>
        <v>13 13.1 4a</v>
      </c>
      <c r="M15" s="6" t="str">
        <f>CONCATENATE("PCCRND56B08L500J")</f>
        <v>PCCRND56B08L500J</v>
      </c>
      <c r="N15" s="6" t="s">
        <v>67</v>
      </c>
      <c r="O15" s="6" t="s">
        <v>46</v>
      </c>
      <c r="P15" s="7">
        <v>43154</v>
      </c>
      <c r="Q15" s="6" t="s">
        <v>29</v>
      </c>
      <c r="R15" s="6" t="s">
        <v>30</v>
      </c>
      <c r="S15" s="6" t="s">
        <v>31</v>
      </c>
      <c r="T15" s="8">
        <v>4423.99</v>
      </c>
      <c r="U15" s="8">
        <v>1907.62</v>
      </c>
      <c r="V15" s="8">
        <v>1761.63</v>
      </c>
      <c r="W15" s="6">
        <v>0</v>
      </c>
      <c r="X15" s="6">
        <v>754.74</v>
      </c>
    </row>
    <row r="16" spans="1:24" ht="24.75" x14ac:dyDescent="0.25">
      <c r="A16" s="6" t="s">
        <v>25</v>
      </c>
      <c r="B16" s="6" t="s">
        <v>26</v>
      </c>
      <c r="C16" s="6" t="s">
        <v>37</v>
      </c>
      <c r="D16" s="6" t="s">
        <v>42</v>
      </c>
      <c r="E16" s="6" t="s">
        <v>36</v>
      </c>
      <c r="F16" s="6" t="s">
        <v>68</v>
      </c>
      <c r="G16" s="6">
        <v>2016</v>
      </c>
      <c r="H16" s="6" t="str">
        <f>CONCATENATE("64210521221")</f>
        <v>64210521221</v>
      </c>
      <c r="I16" s="6" t="s">
        <v>27</v>
      </c>
      <c r="J16" s="6" t="s">
        <v>44</v>
      </c>
      <c r="K16" s="6" t="str">
        <f>CONCATENATE("")</f>
        <v/>
      </c>
      <c r="L16" s="6" t="str">
        <f>CONCATENATE("13 13.1 4a")</f>
        <v>13 13.1 4a</v>
      </c>
      <c r="M16" s="6" t="str">
        <f>CONCATENATE("CPRPRZ66C63D749E")</f>
        <v>CPRPRZ66C63D749E</v>
      </c>
      <c r="N16" s="6" t="s">
        <v>69</v>
      </c>
      <c r="O16" s="6" t="s">
        <v>46</v>
      </c>
      <c r="P16" s="7">
        <v>43154</v>
      </c>
      <c r="Q16" s="6" t="s">
        <v>29</v>
      </c>
      <c r="R16" s="6" t="s">
        <v>30</v>
      </c>
      <c r="S16" s="6" t="s">
        <v>31</v>
      </c>
      <c r="T16" s="6">
        <v>804.47</v>
      </c>
      <c r="U16" s="6">
        <v>346.89</v>
      </c>
      <c r="V16" s="6">
        <v>320.33999999999997</v>
      </c>
      <c r="W16" s="6">
        <v>0</v>
      </c>
      <c r="X16" s="6">
        <v>137.24</v>
      </c>
    </row>
    <row r="17" spans="1:24" ht="24.75" x14ac:dyDescent="0.25">
      <c r="A17" s="6" t="s">
        <v>25</v>
      </c>
      <c r="B17" s="6" t="s">
        <v>26</v>
      </c>
      <c r="C17" s="6" t="s">
        <v>37</v>
      </c>
      <c r="D17" s="6" t="s">
        <v>42</v>
      </c>
      <c r="E17" s="6" t="s">
        <v>36</v>
      </c>
      <c r="F17" s="6" t="s">
        <v>68</v>
      </c>
      <c r="G17" s="6">
        <v>2016</v>
      </c>
      <c r="H17" s="6" t="str">
        <f>CONCATENATE("64210245763")</f>
        <v>64210245763</v>
      </c>
      <c r="I17" s="6" t="s">
        <v>27</v>
      </c>
      <c r="J17" s="6" t="s">
        <v>44</v>
      </c>
      <c r="K17" s="6" t="str">
        <f>CONCATENATE("")</f>
        <v/>
      </c>
      <c r="L17" s="6" t="str">
        <f>CONCATENATE("13 13.1 4a")</f>
        <v>13 13.1 4a</v>
      </c>
      <c r="M17" s="6" t="str">
        <f>CONCATENATE("CRDMLS59P69D749E")</f>
        <v>CRDMLS59P69D749E</v>
      </c>
      <c r="N17" s="6" t="s">
        <v>70</v>
      </c>
      <c r="O17" s="6" t="s">
        <v>46</v>
      </c>
      <c r="P17" s="7">
        <v>43154</v>
      </c>
      <c r="Q17" s="6" t="s">
        <v>29</v>
      </c>
      <c r="R17" s="6" t="s">
        <v>30</v>
      </c>
      <c r="S17" s="6" t="s">
        <v>31</v>
      </c>
      <c r="T17" s="6">
        <v>580.44000000000005</v>
      </c>
      <c r="U17" s="6">
        <v>250.29</v>
      </c>
      <c r="V17" s="6">
        <v>231.13</v>
      </c>
      <c r="W17" s="6">
        <v>0</v>
      </c>
      <c r="X17" s="6">
        <v>99.02</v>
      </c>
    </row>
    <row r="18" spans="1:24" ht="24.75" x14ac:dyDescent="0.25">
      <c r="A18" s="6" t="s">
        <v>25</v>
      </c>
      <c r="B18" s="6" t="s">
        <v>26</v>
      </c>
      <c r="C18" s="6" t="s">
        <v>37</v>
      </c>
      <c r="D18" s="6" t="s">
        <v>42</v>
      </c>
      <c r="E18" s="6" t="s">
        <v>47</v>
      </c>
      <c r="F18" s="6" t="s">
        <v>71</v>
      </c>
      <c r="G18" s="6">
        <v>2016</v>
      </c>
      <c r="H18" s="6" t="str">
        <f>CONCATENATE("64210750341")</f>
        <v>64210750341</v>
      </c>
      <c r="I18" s="6" t="s">
        <v>27</v>
      </c>
      <c r="J18" s="6" t="s">
        <v>44</v>
      </c>
      <c r="K18" s="6" t="str">
        <f>CONCATENATE("")</f>
        <v/>
      </c>
      <c r="L18" s="6" t="str">
        <f>CONCATENATE("13 13.1 4a")</f>
        <v>13 13.1 4a</v>
      </c>
      <c r="M18" s="6" t="str">
        <f>CONCATENATE("02144380413")</f>
        <v>02144380413</v>
      </c>
      <c r="N18" s="6" t="s">
        <v>72</v>
      </c>
      <c r="O18" s="6" t="s">
        <v>46</v>
      </c>
      <c r="P18" s="7">
        <v>43154</v>
      </c>
      <c r="Q18" s="6" t="s">
        <v>29</v>
      </c>
      <c r="R18" s="6" t="s">
        <v>30</v>
      </c>
      <c r="S18" s="6" t="s">
        <v>31</v>
      </c>
      <c r="T18" s="6">
        <v>491.6</v>
      </c>
      <c r="U18" s="6">
        <v>211.98</v>
      </c>
      <c r="V18" s="6">
        <v>195.76</v>
      </c>
      <c r="W18" s="6">
        <v>0</v>
      </c>
      <c r="X18" s="6">
        <v>83.86</v>
      </c>
    </row>
    <row r="19" spans="1:24" ht="24.75" x14ac:dyDescent="0.25">
      <c r="A19" s="6" t="s">
        <v>25</v>
      </c>
      <c r="B19" s="6" t="s">
        <v>26</v>
      </c>
      <c r="C19" s="6" t="s">
        <v>37</v>
      </c>
      <c r="D19" s="6" t="s">
        <v>42</v>
      </c>
      <c r="E19" s="6" t="s">
        <v>47</v>
      </c>
      <c r="F19" s="6" t="s">
        <v>71</v>
      </c>
      <c r="G19" s="6">
        <v>2016</v>
      </c>
      <c r="H19" s="6" t="str">
        <f>CONCATENATE("64210901357")</f>
        <v>64210901357</v>
      </c>
      <c r="I19" s="6" t="s">
        <v>27</v>
      </c>
      <c r="J19" s="6" t="s">
        <v>44</v>
      </c>
      <c r="K19" s="6" t="str">
        <f>CONCATENATE("")</f>
        <v/>
      </c>
      <c r="L19" s="6" t="str">
        <f>CONCATENATE("13 13.1 4a")</f>
        <v>13 13.1 4a</v>
      </c>
      <c r="M19" s="6" t="str">
        <f>CONCATENATE("RCLLNZ74L07L500H")</f>
        <v>RCLLNZ74L07L500H</v>
      </c>
      <c r="N19" s="6" t="s">
        <v>73</v>
      </c>
      <c r="O19" s="6" t="s">
        <v>46</v>
      </c>
      <c r="P19" s="7">
        <v>43154</v>
      </c>
      <c r="Q19" s="6" t="s">
        <v>29</v>
      </c>
      <c r="R19" s="6" t="s">
        <v>30</v>
      </c>
      <c r="S19" s="6" t="s">
        <v>31</v>
      </c>
      <c r="T19" s="8">
        <v>5400</v>
      </c>
      <c r="U19" s="8">
        <v>2328.48</v>
      </c>
      <c r="V19" s="8">
        <v>2150.2800000000002</v>
      </c>
      <c r="W19" s="6">
        <v>0</v>
      </c>
      <c r="X19" s="6">
        <v>921.24</v>
      </c>
    </row>
    <row r="20" spans="1:24" ht="24.75" x14ac:dyDescent="0.25">
      <c r="A20" s="6" t="s">
        <v>25</v>
      </c>
      <c r="B20" s="6" t="s">
        <v>26</v>
      </c>
      <c r="C20" s="6" t="s">
        <v>37</v>
      </c>
      <c r="D20" s="6" t="s">
        <v>38</v>
      </c>
      <c r="E20" s="6" t="s">
        <v>34</v>
      </c>
      <c r="F20" s="6" t="s">
        <v>50</v>
      </c>
      <c r="G20" s="6">
        <v>2016</v>
      </c>
      <c r="H20" s="6" t="str">
        <f>CONCATENATE("64210712010")</f>
        <v>64210712010</v>
      </c>
      <c r="I20" s="6" t="s">
        <v>27</v>
      </c>
      <c r="J20" s="6" t="s">
        <v>44</v>
      </c>
      <c r="K20" s="6" t="str">
        <f>CONCATENATE("")</f>
        <v/>
      </c>
      <c r="L20" s="6" t="str">
        <f>CONCATENATE("13 13.1 4a")</f>
        <v>13 13.1 4a</v>
      </c>
      <c r="M20" s="6" t="str">
        <f>CONCATENATE("RSSNTN51A27D691J")</f>
        <v>RSSNTN51A27D691J</v>
      </c>
      <c r="N20" s="6" t="s">
        <v>74</v>
      </c>
      <c r="O20" s="6" t="s">
        <v>46</v>
      </c>
      <c r="P20" s="7">
        <v>43154</v>
      </c>
      <c r="Q20" s="6" t="s">
        <v>29</v>
      </c>
      <c r="R20" s="6" t="s">
        <v>30</v>
      </c>
      <c r="S20" s="6" t="s">
        <v>31</v>
      </c>
      <c r="T20" s="6">
        <v>33.89</v>
      </c>
      <c r="U20" s="6">
        <v>14.61</v>
      </c>
      <c r="V20" s="6">
        <v>13.49</v>
      </c>
      <c r="W20" s="6">
        <v>0</v>
      </c>
      <c r="X20" s="6">
        <v>5.79</v>
      </c>
    </row>
    <row r="21" spans="1:24" ht="24.75" x14ac:dyDescent="0.25">
      <c r="A21" s="6" t="s">
        <v>25</v>
      </c>
      <c r="B21" s="6" t="s">
        <v>26</v>
      </c>
      <c r="C21" s="6" t="s">
        <v>37</v>
      </c>
      <c r="D21" s="6" t="s">
        <v>38</v>
      </c>
      <c r="E21" s="6" t="s">
        <v>35</v>
      </c>
      <c r="F21" s="6" t="s">
        <v>75</v>
      </c>
      <c r="G21" s="6">
        <v>2016</v>
      </c>
      <c r="H21" s="6" t="str">
        <f>CONCATENATE("64210974503")</f>
        <v>64210974503</v>
      </c>
      <c r="I21" s="6" t="s">
        <v>27</v>
      </c>
      <c r="J21" s="6" t="s">
        <v>44</v>
      </c>
      <c r="K21" s="6" t="str">
        <f>CONCATENATE("")</f>
        <v/>
      </c>
      <c r="L21" s="6" t="str">
        <f>CONCATENATE("13 13.1 4a")</f>
        <v>13 13.1 4a</v>
      </c>
      <c r="M21" s="6" t="str">
        <f>CONCATENATE("PRMRLB54C22H588G")</f>
        <v>PRMRLB54C22H588G</v>
      </c>
      <c r="N21" s="6" t="s">
        <v>76</v>
      </c>
      <c r="O21" s="6" t="s">
        <v>46</v>
      </c>
      <c r="P21" s="7">
        <v>43154</v>
      </c>
      <c r="Q21" s="6" t="s">
        <v>29</v>
      </c>
      <c r="R21" s="6" t="s">
        <v>30</v>
      </c>
      <c r="S21" s="6" t="s">
        <v>31</v>
      </c>
      <c r="T21" s="6">
        <v>23.27</v>
      </c>
      <c r="U21" s="6">
        <v>10.029999999999999</v>
      </c>
      <c r="V21" s="6">
        <v>9.27</v>
      </c>
      <c r="W21" s="6">
        <v>0</v>
      </c>
      <c r="X21" s="6">
        <v>3.97</v>
      </c>
    </row>
    <row r="22" spans="1:24" ht="24.75" x14ac:dyDescent="0.25">
      <c r="A22" s="6" t="s">
        <v>25</v>
      </c>
      <c r="B22" s="6" t="s">
        <v>26</v>
      </c>
      <c r="C22" s="6" t="s">
        <v>37</v>
      </c>
      <c r="D22" s="6" t="s">
        <v>42</v>
      </c>
      <c r="E22" s="6" t="s">
        <v>36</v>
      </c>
      <c r="F22" s="6" t="s">
        <v>68</v>
      </c>
      <c r="G22" s="6">
        <v>2016</v>
      </c>
      <c r="H22" s="6" t="str">
        <f>CONCATENATE("64210529661")</f>
        <v>64210529661</v>
      </c>
      <c r="I22" s="6" t="s">
        <v>27</v>
      </c>
      <c r="J22" s="6" t="s">
        <v>44</v>
      </c>
      <c r="K22" s="6" t="str">
        <f>CONCATENATE("")</f>
        <v/>
      </c>
      <c r="L22" s="6" t="str">
        <f>CONCATENATE("13 13.1 4a")</f>
        <v>13 13.1 4a</v>
      </c>
      <c r="M22" s="6" t="str">
        <f>CONCATENATE("MLFFST53E10F497P")</f>
        <v>MLFFST53E10F497P</v>
      </c>
      <c r="N22" s="6" t="s">
        <v>77</v>
      </c>
      <c r="O22" s="6" t="s">
        <v>46</v>
      </c>
      <c r="P22" s="7">
        <v>43154</v>
      </c>
      <c r="Q22" s="6" t="s">
        <v>29</v>
      </c>
      <c r="R22" s="6" t="s">
        <v>30</v>
      </c>
      <c r="S22" s="6" t="s">
        <v>31</v>
      </c>
      <c r="T22" s="6">
        <v>450.42</v>
      </c>
      <c r="U22" s="6">
        <v>194.22</v>
      </c>
      <c r="V22" s="6">
        <v>179.36</v>
      </c>
      <c r="W22" s="6">
        <v>0</v>
      </c>
      <c r="X22" s="6">
        <v>76.84</v>
      </c>
    </row>
    <row r="23" spans="1:24" ht="24.75" x14ac:dyDescent="0.25">
      <c r="A23" s="6" t="s">
        <v>25</v>
      </c>
      <c r="B23" s="6" t="s">
        <v>26</v>
      </c>
      <c r="C23" s="6" t="s">
        <v>37</v>
      </c>
      <c r="D23" s="6" t="s">
        <v>42</v>
      </c>
      <c r="E23" s="6" t="s">
        <v>35</v>
      </c>
      <c r="F23" s="6" t="s">
        <v>78</v>
      </c>
      <c r="G23" s="6">
        <v>2016</v>
      </c>
      <c r="H23" s="6" t="str">
        <f>CONCATENATE("64211058512")</f>
        <v>64211058512</v>
      </c>
      <c r="I23" s="6" t="s">
        <v>27</v>
      </c>
      <c r="J23" s="6" t="s">
        <v>44</v>
      </c>
      <c r="K23" s="6" t="str">
        <f>CONCATENATE("")</f>
        <v/>
      </c>
      <c r="L23" s="6" t="str">
        <f>CONCATENATE("13 13.1 4a")</f>
        <v>13 13.1 4a</v>
      </c>
      <c r="M23" s="6" t="str">
        <f>CONCATENATE("PLAGCR47H24I459A")</f>
        <v>PLAGCR47H24I459A</v>
      </c>
      <c r="N23" s="6" t="s">
        <v>79</v>
      </c>
      <c r="O23" s="6" t="s">
        <v>46</v>
      </c>
      <c r="P23" s="7">
        <v>43154</v>
      </c>
      <c r="Q23" s="6" t="s">
        <v>29</v>
      </c>
      <c r="R23" s="6" t="s">
        <v>30</v>
      </c>
      <c r="S23" s="6" t="s">
        <v>31</v>
      </c>
      <c r="T23" s="8">
        <v>3055.32</v>
      </c>
      <c r="U23" s="8">
        <v>1317.45</v>
      </c>
      <c r="V23" s="8">
        <v>1216.6300000000001</v>
      </c>
      <c r="W23" s="6">
        <v>0</v>
      </c>
      <c r="X23" s="6">
        <v>521.24</v>
      </c>
    </row>
    <row r="24" spans="1:24" ht="24.75" x14ac:dyDescent="0.25">
      <c r="A24" s="6" t="s">
        <v>25</v>
      </c>
      <c r="B24" s="6" t="s">
        <v>26</v>
      </c>
      <c r="C24" s="6" t="s">
        <v>37</v>
      </c>
      <c r="D24" s="6" t="s">
        <v>42</v>
      </c>
      <c r="E24" s="6" t="s">
        <v>36</v>
      </c>
      <c r="F24" s="6" t="s">
        <v>59</v>
      </c>
      <c r="G24" s="6">
        <v>2016</v>
      </c>
      <c r="H24" s="6" t="str">
        <f>CONCATENATE("64210844243")</f>
        <v>64210844243</v>
      </c>
      <c r="I24" s="6" t="s">
        <v>27</v>
      </c>
      <c r="J24" s="6" t="s">
        <v>44</v>
      </c>
      <c r="K24" s="6" t="str">
        <f>CONCATENATE("")</f>
        <v/>
      </c>
      <c r="L24" s="6" t="str">
        <f>CONCATENATE("13 13.1 4a")</f>
        <v>13 13.1 4a</v>
      </c>
      <c r="M24" s="6" t="str">
        <f>CONCATENATE("PPTRNG63P60B352R")</f>
        <v>PPTRNG63P60B352R</v>
      </c>
      <c r="N24" s="6" t="s">
        <v>80</v>
      </c>
      <c r="O24" s="6" t="s">
        <v>46</v>
      </c>
      <c r="P24" s="7">
        <v>43154</v>
      </c>
      <c r="Q24" s="6" t="s">
        <v>29</v>
      </c>
      <c r="R24" s="6" t="s">
        <v>30</v>
      </c>
      <c r="S24" s="6" t="s">
        <v>31</v>
      </c>
      <c r="T24" s="6">
        <v>763.93</v>
      </c>
      <c r="U24" s="6">
        <v>329.41</v>
      </c>
      <c r="V24" s="6">
        <v>304.2</v>
      </c>
      <c r="W24" s="6">
        <v>0</v>
      </c>
      <c r="X24" s="6">
        <v>130.32</v>
      </c>
    </row>
    <row r="25" spans="1:24" x14ac:dyDescent="0.25">
      <c r="T25" s="9" t="s">
        <v>81</v>
      </c>
    </row>
  </sheetData>
  <mergeCells count="2">
    <mergeCell ref="A1:X1"/>
    <mergeCell ref="A2:X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FERRAZZANO</dc:creator>
  <cp:lastModifiedBy>MICHELE FERRAZZANO</cp:lastModifiedBy>
  <dcterms:created xsi:type="dcterms:W3CDTF">2018-03-05T14:17:52Z</dcterms:created>
  <dcterms:modified xsi:type="dcterms:W3CDTF">2018-03-05T14:18:22Z</dcterms:modified>
</cp:coreProperties>
</file>