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Dettaglio_Domande_Pagabili_AGEA" sheetId="1" r:id="rId1"/>
  </sheets>
  <calcPr calcId="145621"/>
</workbook>
</file>

<file path=xl/calcChain.xml><?xml version="1.0" encoding="utf-8"?>
<calcChain xmlns="http://schemas.openxmlformats.org/spreadsheetml/2006/main">
  <c r="M27" i="1" l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<sst xmlns="http://schemas.openxmlformats.org/spreadsheetml/2006/main" count="313" uniqueCount="81">
  <si>
    <t>Dettaglio Domande Pagabili Decreto 130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</si>
  <si>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</si>
  <si>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</si>
  <si>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</si>
  <si>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</si>
  <si>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</si>
  <si>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</si>
  <si>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</si>
  <si>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</si>
  <si>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</si>
  <si>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</si>
  <si>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</si>
  <si>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</si>
  <si>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</si>
  <si>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</si>
  <si>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</si>
  <si>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</si>
  <si>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</si>
  <si>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</si>
  <si>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</si>
  <si>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</si>
  <si>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</si>
  <si>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</si>
  <si>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</si>
  <si>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</si>
  <si>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</si>
  <si>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</si>
  <si>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CIA srl</t>
  </si>
  <si>
    <t>NO</t>
  </si>
  <si>
    <t>Nuova Programmazione</t>
  </si>
  <si>
    <t>In Liquidazione</t>
  </si>
  <si>
    <t>Saldo</t>
  </si>
  <si>
    <t>Co-Finanziato</t>
  </si>
  <si>
    <t>CAA Coldiretti srl</t>
  </si>
  <si>
    <t>SI</t>
  </si>
  <si>
    <t>CAA Confagricoltura srl</t>
  </si>
  <si>
    <t>CAA LiberiAgricoltori srl già CAA AGCI srl</t>
  </si>
  <si>
    <t>CAA Copagri srl</t>
  </si>
  <si>
    <t>MARCHE</t>
  </si>
  <si>
    <t>SERV. DEC. AGRICOLTURA E ALIMENTAZIONE - PESARO</t>
  </si>
  <si>
    <t>CAA Coldiretti - PESARO E URBINO - 001</t>
  </si>
  <si>
    <t>SALCICCIA MARCO</t>
  </si>
  <si>
    <t>SERVIZIO DECENTRATO AGRICOLTURA E ALIM. - MACERATA</t>
  </si>
  <si>
    <t>CAA Coldiretti - MACERATA - 017</t>
  </si>
  <si>
    <t>SIMONI BRUNO</t>
  </si>
  <si>
    <t>SERV. DEC. AGRICOLTURA E ALIMENTAZIONE - ANCONA</t>
  </si>
  <si>
    <t>CAA CIA - ANCONA - 004</t>
  </si>
  <si>
    <t>PIANESI DANIELA</t>
  </si>
  <si>
    <t>CAA CIA - PESARO E URBINO - 008</t>
  </si>
  <si>
    <t>BENZI MAURA</t>
  </si>
  <si>
    <t>CAA Confagricoltura - FORLI' - CESENA - 001</t>
  </si>
  <si>
    <t>SOCIETA' AGRICOLA F.LLI MARCHIONNI S.S.</t>
  </si>
  <si>
    <t>CAA Coldiretti - ANCONA - 002</t>
  </si>
  <si>
    <t>NORI STEFANO</t>
  </si>
  <si>
    <t>CAA CIA - PESARO E URBINO - 003</t>
  </si>
  <si>
    <t>FOSSI DAVIDE</t>
  </si>
  <si>
    <t>CAA Copagri - PESARO E URBINO - 503</t>
  </si>
  <si>
    <t>SOCIETA' AGRICOLA F.LLI CORAZZINI S.S.</t>
  </si>
  <si>
    <t>CINI MARACCI NICANDRO</t>
  </si>
  <si>
    <t>CAA CIA - PESARO E URBINO - 002</t>
  </si>
  <si>
    <t>BARTOLUCCI SAMUELE</t>
  </si>
  <si>
    <t>DAMIA PACIARINI VALERIO</t>
  </si>
  <si>
    <t>GABRIELLI GIORGIO</t>
  </si>
  <si>
    <t>CAA Confagricoltura - PESARO E URBINO - 001</t>
  </si>
  <si>
    <t>BARTOLINI ANNA MARIA</t>
  </si>
  <si>
    <t>SABATTINI DONATELLA</t>
  </si>
  <si>
    <t>CAA CIA - PESARO E URBINO - 005</t>
  </si>
  <si>
    <t>AZIENDA AGRICOLA PIERUCCI DENIS E MASSIMO SOC.SEMPLICE AGRICOLA</t>
  </si>
  <si>
    <t>BENEDETTI CLETO</t>
  </si>
  <si>
    <t>CAA Coldiretti - PESARO E URBINO - 008</t>
  </si>
  <si>
    <t>SABATTINI MIRCO</t>
  </si>
  <si>
    <t>CAA LiberiAgricoltori - PESARO E URBINO - 002</t>
  </si>
  <si>
    <t>VAGNINI ENZO</t>
  </si>
  <si>
    <t>PRECETTI GIUSEPPE</t>
  </si>
  <si>
    <t>PACI GINO</t>
  </si>
  <si>
    <t>SOCIETA' AGRICOLA CA' MARINELLO DI FILANTI EVASIO, GIOVANNI E C. S.S.</t>
  </si>
  <si>
    <t>SOCIETA' AGRICOLA ROSSI GRAZIELLA, LILLA ANNA MARIA E C. SOCIETA' SEMP</t>
  </si>
  <si>
    <t>CAA Copagri - PESARO E URBINO - 501</t>
  </si>
  <si>
    <t>CIUCCI SERGIO</t>
  </si>
  <si>
    <t>CAA LiberiAgricoltori - MACERATA - 001</t>
  </si>
  <si>
    <t>MARCHEAGRICOLA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</si>
</sst>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Font="1"/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14" fontId="19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showGridLines="0" tabSelected="1" workbookViewId="0">
      <selection activeCell="D6" sqref="D6"/>
    </sheetView>
  </sheetViews>
  <sheetFormatPr defaultRowHeight="15" x14ac:dyDescent="0.25"/>
  <cols>
    <col min="1" max="1" width="15.5703125" style="1" bestFit="1" customWidth="1"/>
    <col min="2" max="2" width="16.28515625" style="1" bestFit="1" customWidth="1"/>
    <col min="3" max="3" width="18.42578125" style="1" bestFit="1" customWidth="1"/>
    <col min="4" max="4" width="41" style="1" customWidth="1"/>
    <col min="5" max="5" width="32.42578125" style="1" bestFit="1" customWidth="1"/>
    <col min="6" max="6" width="36.42578125" style="1" bestFit="1" customWidth="1"/>
    <col min="7" max="7" width="8.42578125" style="1" bestFit="1" customWidth="1"/>
    <col min="8" max="8" width="12.7109375" style="1" bestFit="1" customWidth="1"/>
    <col min="9" max="9" width="21.140625" style="1" bestFit="1" customWidth="1"/>
    <col min="10" max="10" width="20.140625" style="1" bestFit="1" customWidth="1"/>
    <col min="11" max="12" width="17" style="1" bestFit="1" customWidth="1"/>
    <col min="13" max="13" width="17.28515625" style="1" customWidth="1"/>
    <col min="14" max="14" width="36.5703125" style="1" bestFit="1" customWidth="1"/>
    <col min="15" max="15" width="13.140625" style="1" bestFit="1" customWidth="1"/>
    <col min="16" max="16" width="23" style="1" bestFit="1" customWidth="1"/>
    <col min="17" max="17" width="16.28515625" style="1" bestFit="1" customWidth="1"/>
    <col min="18" max="18" width="17.85546875" style="1" bestFit="1" customWidth="1"/>
    <col min="19" max="19" width="20.28515625" style="1" bestFit="1" customWidth="1"/>
    <col min="20" max="20" width="18.42578125" style="1" bestFit="1" customWidth="1"/>
    <col min="21" max="21" width="24.5703125" style="1" bestFit="1" customWidth="1"/>
    <col min="22" max="23" width="27.140625" style="1" bestFit="1" customWidth="1"/>
    <col min="24" max="24" width="33.85546875" style="1" bestFit="1" customWidth="1"/>
    <col min="25" max="16384" width="9.140625" style="1"/>
  </cols>
  <sheetData>
    <row r="1" spans="1:24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8"/>
    </row>
    <row r="2" spans="1:24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</row>
    <row r="3" spans="1:24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</row>
    <row r="4" spans="1:24" ht="24.75" x14ac:dyDescent="0.25">
      <c r="A4" s="3" t="s">
        <v>25</v>
      </c>
      <c r="B4" s="3" t="s">
        <v>26</v>
      </c>
      <c r="C4" s="3" t="s">
        <v>38</v>
      </c>
      <c r="D4" s="3" t="s">
        <v>39</v>
      </c>
      <c r="E4" s="3" t="s">
        <v>33</v>
      </c>
      <c r="F4" s="3" t="s">
        <v>40</v>
      </c>
      <c r="G4" s="3">
        <v>2016</v>
      </c>
      <c r="H4" s="3" t="str">
        <f>CONCATENATE("64211089236")</f>
        <v>64211089236</v>
      </c>
      <c r="I4" s="3" t="s">
        <v>28</v>
      </c>
      <c r="J4" s="3" t="s">
        <v>29</v>
      </c>
      <c r="K4" s="3" t="str">
        <f>CONCATENATE("")</f>
        <v/>
      </c>
      <c r="L4" s="3" t="str">
        <f>CONCATENATE("13 13.1 4a")</f>
        <v>13 13.1 4a</v>
      </c>
      <c r="M4" s="3" t="str">
        <f>CONCATENATE("SLCMRC75D17B352L")</f>
        <v>SLCMRC75D17B352L</v>
      </c>
      <c r="N4" s="3" t="s">
        <v>41</v>
      </c>
      <c r="O4" s="3"/>
      <c r="P4" s="4">
        <v>43109</v>
      </c>
      <c r="Q4" s="3" t="s">
        <v>30</v>
      </c>
      <c r="R4" s="3" t="s">
        <v>31</v>
      </c>
      <c r="S4" s="3" t="s">
        <v>32</v>
      </c>
      <c r="T4" s="5">
        <v>1278.76</v>
      </c>
      <c r="U4" s="3">
        <v>551.4</v>
      </c>
      <c r="V4" s="3">
        <v>509.2</v>
      </c>
      <c r="W4" s="3">
        <v>0</v>
      </c>
      <c r="X4" s="3">
        <v>218.16</v>
      </c>
    </row>
    <row r="5" spans="1:24" ht="24.75" x14ac:dyDescent="0.25">
      <c r="A5" s="3" t="s">
        <v>25</v>
      </c>
      <c r="B5" s="3" t="s">
        <v>26</v>
      </c>
      <c r="C5" s="3" t="s">
        <v>38</v>
      </c>
      <c r="D5" s="3" t="s">
        <v>42</v>
      </c>
      <c r="E5" s="3" t="s">
        <v>33</v>
      </c>
      <c r="F5" s="3" t="s">
        <v>43</v>
      </c>
      <c r="G5" s="3">
        <v>2016</v>
      </c>
      <c r="H5" s="3" t="str">
        <f>CONCATENATE("64210545485")</f>
        <v>64210545485</v>
      </c>
      <c r="I5" s="3" t="s">
        <v>28</v>
      </c>
      <c r="J5" s="3" t="s">
        <v>29</v>
      </c>
      <c r="K5" s="3" t="str">
        <f>CONCATENATE("")</f>
        <v/>
      </c>
      <c r="L5" s="3" t="str">
        <f>CONCATENATE("13 13.1 4a")</f>
        <v>13 13.1 4a</v>
      </c>
      <c r="M5" s="3" t="str">
        <f>CONCATENATE("SMNBRN77C04B474A")</f>
        <v>SMNBRN77C04B474A</v>
      </c>
      <c r="N5" s="3" t="s">
        <v>44</v>
      </c>
      <c r="O5" s="3"/>
      <c r="P5" s="4">
        <v>43109</v>
      </c>
      <c r="Q5" s="3" t="s">
        <v>30</v>
      </c>
      <c r="R5" s="3" t="s">
        <v>31</v>
      </c>
      <c r="S5" s="3" t="s">
        <v>32</v>
      </c>
      <c r="T5" s="3">
        <v>743.4</v>
      </c>
      <c r="U5" s="3">
        <v>320.55</v>
      </c>
      <c r="V5" s="3">
        <v>296.02</v>
      </c>
      <c r="W5" s="3">
        <v>0</v>
      </c>
      <c r="X5" s="3">
        <v>126.83</v>
      </c>
    </row>
    <row r="6" spans="1:24" ht="24.75" x14ac:dyDescent="0.25">
      <c r="A6" s="3" t="s">
        <v>25</v>
      </c>
      <c r="B6" s="3" t="s">
        <v>26</v>
      </c>
      <c r="C6" s="3" t="s">
        <v>38</v>
      </c>
      <c r="D6" s="3" t="s">
        <v>45</v>
      </c>
      <c r="E6" s="3" t="s">
        <v>27</v>
      </c>
      <c r="F6" s="3" t="s">
        <v>46</v>
      </c>
      <c r="G6" s="3">
        <v>2016</v>
      </c>
      <c r="H6" s="3" t="str">
        <f>CONCATENATE("64210644288")</f>
        <v>64210644288</v>
      </c>
      <c r="I6" s="3" t="s">
        <v>28</v>
      </c>
      <c r="J6" s="3" t="s">
        <v>29</v>
      </c>
      <c r="K6" s="3" t="str">
        <f>CONCATENATE("")</f>
        <v/>
      </c>
      <c r="L6" s="3" t="str">
        <f>CONCATENATE("13 13.1 4a")</f>
        <v>13 13.1 4a</v>
      </c>
      <c r="M6" s="3" t="str">
        <f>CONCATENATE("PNSDNL48H50H501S")</f>
        <v>PNSDNL48H50H501S</v>
      </c>
      <c r="N6" s="3" t="s">
        <v>47</v>
      </c>
      <c r="O6" s="3"/>
      <c r="P6" s="4">
        <v>43109</v>
      </c>
      <c r="Q6" s="3" t="s">
        <v>30</v>
      </c>
      <c r="R6" s="3" t="s">
        <v>31</v>
      </c>
      <c r="S6" s="3" t="s">
        <v>32</v>
      </c>
      <c r="T6" s="3">
        <v>732.68</v>
      </c>
      <c r="U6" s="3">
        <v>315.93</v>
      </c>
      <c r="V6" s="3">
        <v>291.75</v>
      </c>
      <c r="W6" s="3">
        <v>0</v>
      </c>
      <c r="X6" s="3">
        <v>125</v>
      </c>
    </row>
    <row r="7" spans="1:24" ht="24.75" x14ac:dyDescent="0.25">
      <c r="A7" s="3" t="s">
        <v>25</v>
      </c>
      <c r="B7" s="3" t="s">
        <v>26</v>
      </c>
      <c r="C7" s="3" t="s">
        <v>38</v>
      </c>
      <c r="D7" s="3" t="s">
        <v>39</v>
      </c>
      <c r="E7" s="3" t="s">
        <v>27</v>
      </c>
      <c r="F7" s="3" t="s">
        <v>48</v>
      </c>
      <c r="G7" s="3">
        <v>2016</v>
      </c>
      <c r="H7" s="3" t="str">
        <f>CONCATENATE("64210635203")</f>
        <v>64210635203</v>
      </c>
      <c r="I7" s="3" t="s">
        <v>34</v>
      </c>
      <c r="J7" s="3" t="s">
        <v>29</v>
      </c>
      <c r="K7" s="3" t="str">
        <f>CONCATENATE("")</f>
        <v/>
      </c>
      <c r="L7" s="3" t="str">
        <f>CONCATENATE("13 13.1 4a")</f>
        <v>13 13.1 4a</v>
      </c>
      <c r="M7" s="3" t="str">
        <f>CONCATENATE("BNZMRA52P70F467P")</f>
        <v>BNZMRA52P70F467P</v>
      </c>
      <c r="N7" s="3" t="s">
        <v>49</v>
      </c>
      <c r="O7" s="3"/>
      <c r="P7" s="4">
        <v>43109</v>
      </c>
      <c r="Q7" s="3" t="s">
        <v>30</v>
      </c>
      <c r="R7" s="3" t="s">
        <v>31</v>
      </c>
      <c r="S7" s="3" t="s">
        <v>32</v>
      </c>
      <c r="T7" s="3">
        <v>579.53</v>
      </c>
      <c r="U7" s="3">
        <v>249.89</v>
      </c>
      <c r="V7" s="3">
        <v>230.77</v>
      </c>
      <c r="W7" s="3">
        <v>0</v>
      </c>
      <c r="X7" s="3">
        <v>98.87</v>
      </c>
    </row>
    <row r="8" spans="1:24" ht="24.75" x14ac:dyDescent="0.25">
      <c r="A8" s="3" t="s">
        <v>25</v>
      </c>
      <c r="B8" s="3" t="s">
        <v>26</v>
      </c>
      <c r="C8" s="3" t="s">
        <v>38</v>
      </c>
      <c r="D8" s="3" t="s">
        <v>39</v>
      </c>
      <c r="E8" s="3" t="s">
        <v>35</v>
      </c>
      <c r="F8" s="3" t="s">
        <v>50</v>
      </c>
      <c r="G8" s="3">
        <v>2016</v>
      </c>
      <c r="H8" s="3" t="str">
        <f>CONCATENATE("64210757932")</f>
        <v>64210757932</v>
      </c>
      <c r="I8" s="3" t="s">
        <v>34</v>
      </c>
      <c r="J8" s="3" t="s">
        <v>29</v>
      </c>
      <c r="K8" s="3" t="str">
        <f>CONCATENATE("")</f>
        <v/>
      </c>
      <c r="L8" s="3" t="str">
        <f>CONCATENATE("13 13.1 4a")</f>
        <v>13 13.1 4a</v>
      </c>
      <c r="M8" s="3" t="str">
        <f>CONCATENATE("03831890409")</f>
        <v>03831890409</v>
      </c>
      <c r="N8" s="3" t="s">
        <v>51</v>
      </c>
      <c r="O8" s="3"/>
      <c r="P8" s="4">
        <v>43109</v>
      </c>
      <c r="Q8" s="3" t="s">
        <v>30</v>
      </c>
      <c r="R8" s="3" t="s">
        <v>31</v>
      </c>
      <c r="S8" s="3" t="s">
        <v>32</v>
      </c>
      <c r="T8" s="3">
        <v>492.48</v>
      </c>
      <c r="U8" s="3">
        <v>212.36</v>
      </c>
      <c r="V8" s="3">
        <v>196.11</v>
      </c>
      <c r="W8" s="3">
        <v>0</v>
      </c>
      <c r="X8" s="3">
        <v>84.01</v>
      </c>
    </row>
    <row r="9" spans="1:24" ht="24.75" x14ac:dyDescent="0.25">
      <c r="A9" s="3" t="s">
        <v>25</v>
      </c>
      <c r="B9" s="3" t="s">
        <v>26</v>
      </c>
      <c r="C9" s="3" t="s">
        <v>38</v>
      </c>
      <c r="D9" s="3" t="s">
        <v>45</v>
      </c>
      <c r="E9" s="3" t="s">
        <v>33</v>
      </c>
      <c r="F9" s="3" t="s">
        <v>52</v>
      </c>
      <c r="G9" s="3">
        <v>2016</v>
      </c>
      <c r="H9" s="3" t="str">
        <f>CONCATENATE("64210927253")</f>
        <v>64210927253</v>
      </c>
      <c r="I9" s="3" t="s">
        <v>28</v>
      </c>
      <c r="J9" s="3" t="s">
        <v>29</v>
      </c>
      <c r="K9" s="3" t="str">
        <f>CONCATENATE("")</f>
        <v/>
      </c>
      <c r="L9" s="3" t="str">
        <f>CONCATENATE("13 13.1 4a")</f>
        <v>13 13.1 4a</v>
      </c>
      <c r="M9" s="3" t="str">
        <f>CONCATENATE("NROSFN77M29L719Z")</f>
        <v>NROSFN77M29L719Z</v>
      </c>
      <c r="N9" s="3" t="s">
        <v>53</v>
      </c>
      <c r="O9" s="3"/>
      <c r="P9" s="4">
        <v>43109</v>
      </c>
      <c r="Q9" s="3" t="s">
        <v>30</v>
      </c>
      <c r="R9" s="3" t="s">
        <v>31</v>
      </c>
      <c r="S9" s="3" t="s">
        <v>32</v>
      </c>
      <c r="T9" s="3">
        <v>843.27</v>
      </c>
      <c r="U9" s="3">
        <v>363.62</v>
      </c>
      <c r="V9" s="3">
        <v>335.79</v>
      </c>
      <c r="W9" s="3">
        <v>0</v>
      </c>
      <c r="X9" s="3">
        <v>143.86000000000001</v>
      </c>
    </row>
    <row r="10" spans="1:24" ht="24.75" x14ac:dyDescent="0.25">
      <c r="A10" s="3" t="s">
        <v>25</v>
      </c>
      <c r="B10" s="3" t="s">
        <v>26</v>
      </c>
      <c r="C10" s="3" t="s">
        <v>38</v>
      </c>
      <c r="D10" s="3" t="s">
        <v>39</v>
      </c>
      <c r="E10" s="3" t="s">
        <v>27</v>
      </c>
      <c r="F10" s="3" t="s">
        <v>54</v>
      </c>
      <c r="G10" s="3">
        <v>2016</v>
      </c>
      <c r="H10" s="3" t="str">
        <f>CONCATENATE("64210899957")</f>
        <v>64210899957</v>
      </c>
      <c r="I10" s="3" t="s">
        <v>28</v>
      </c>
      <c r="J10" s="3" t="s">
        <v>29</v>
      </c>
      <c r="K10" s="3" t="str">
        <f>CONCATENATE("")</f>
        <v/>
      </c>
      <c r="L10" s="3" t="str">
        <f>CONCATENATE("13 13.1 4a")</f>
        <v>13 13.1 4a</v>
      </c>
      <c r="M10" s="3" t="str">
        <f>CONCATENATE("FSSDVD63L05F347X")</f>
        <v>FSSDVD63L05F347X</v>
      </c>
      <c r="N10" s="3" t="s">
        <v>55</v>
      </c>
      <c r="O10" s="3"/>
      <c r="P10" s="4">
        <v>43109</v>
      </c>
      <c r="Q10" s="3" t="s">
        <v>30</v>
      </c>
      <c r="R10" s="3" t="s">
        <v>31</v>
      </c>
      <c r="S10" s="3" t="s">
        <v>32</v>
      </c>
      <c r="T10" s="3">
        <v>834.47</v>
      </c>
      <c r="U10" s="3">
        <v>359.82</v>
      </c>
      <c r="V10" s="3">
        <v>332.29</v>
      </c>
      <c r="W10" s="3">
        <v>0</v>
      </c>
      <c r="X10" s="3">
        <v>142.36000000000001</v>
      </c>
    </row>
    <row r="11" spans="1:24" ht="24.75" x14ac:dyDescent="0.25">
      <c r="A11" s="3" t="s">
        <v>25</v>
      </c>
      <c r="B11" s="3" t="s">
        <v>26</v>
      </c>
      <c r="C11" s="3" t="s">
        <v>38</v>
      </c>
      <c r="D11" s="3" t="s">
        <v>39</v>
      </c>
      <c r="E11" s="3" t="s">
        <v>37</v>
      </c>
      <c r="F11" s="3" t="s">
        <v>56</v>
      </c>
      <c r="G11" s="3">
        <v>2016</v>
      </c>
      <c r="H11" s="3" t="str">
        <f>CONCATENATE("64210917387")</f>
        <v>64210917387</v>
      </c>
      <c r="I11" s="3" t="s">
        <v>34</v>
      </c>
      <c r="J11" s="3" t="s">
        <v>29</v>
      </c>
      <c r="K11" s="3" t="str">
        <f>CONCATENATE("")</f>
        <v/>
      </c>
      <c r="L11" s="3" t="str">
        <f>CONCATENATE("13 13.1 4a")</f>
        <v>13 13.1 4a</v>
      </c>
      <c r="M11" s="3" t="str">
        <f>CONCATENATE("00457600419")</f>
        <v>00457600419</v>
      </c>
      <c r="N11" s="3" t="s">
        <v>57</v>
      </c>
      <c r="O11" s="3"/>
      <c r="P11" s="4">
        <v>43109</v>
      </c>
      <c r="Q11" s="3" t="s">
        <v>30</v>
      </c>
      <c r="R11" s="3" t="s">
        <v>31</v>
      </c>
      <c r="S11" s="3" t="s">
        <v>32</v>
      </c>
      <c r="T11" s="3">
        <v>244.49</v>
      </c>
      <c r="U11" s="3">
        <v>105.42</v>
      </c>
      <c r="V11" s="3">
        <v>97.36</v>
      </c>
      <c r="W11" s="3">
        <v>0</v>
      </c>
      <c r="X11" s="3">
        <v>41.71</v>
      </c>
    </row>
    <row r="12" spans="1:24" ht="24.75" x14ac:dyDescent="0.25">
      <c r="A12" s="3" t="s">
        <v>25</v>
      </c>
      <c r="B12" s="3" t="s">
        <v>26</v>
      </c>
      <c r="C12" s="3" t="s">
        <v>38</v>
      </c>
      <c r="D12" s="3" t="s">
        <v>39</v>
      </c>
      <c r="E12" s="3" t="s">
        <v>33</v>
      </c>
      <c r="F12" s="3" t="s">
        <v>40</v>
      </c>
      <c r="G12" s="3">
        <v>2016</v>
      </c>
      <c r="H12" s="3" t="str">
        <f>CONCATENATE("64211119322")</f>
        <v>64211119322</v>
      </c>
      <c r="I12" s="3" t="s">
        <v>28</v>
      </c>
      <c r="J12" s="3" t="s">
        <v>29</v>
      </c>
      <c r="K12" s="3" t="str">
        <f>CONCATENATE("")</f>
        <v/>
      </c>
      <c r="L12" s="3" t="str">
        <f>CONCATENATE("13 13.1 4a")</f>
        <v>13 13.1 4a</v>
      </c>
      <c r="M12" s="3" t="str">
        <f>CONCATENATE("CNMNND29B20B352D")</f>
        <v>CNMNND29B20B352D</v>
      </c>
      <c r="N12" s="3" t="s">
        <v>58</v>
      </c>
      <c r="O12" s="3"/>
      <c r="P12" s="4">
        <v>43109</v>
      </c>
      <c r="Q12" s="3" t="s">
        <v>30</v>
      </c>
      <c r="R12" s="3" t="s">
        <v>31</v>
      </c>
      <c r="S12" s="3" t="s">
        <v>32</v>
      </c>
      <c r="T12" s="3">
        <v>248.34</v>
      </c>
      <c r="U12" s="3">
        <v>107.08</v>
      </c>
      <c r="V12" s="3">
        <v>98.89</v>
      </c>
      <c r="W12" s="3">
        <v>0</v>
      </c>
      <c r="X12" s="3">
        <v>42.37</v>
      </c>
    </row>
    <row r="13" spans="1:24" ht="24.75" x14ac:dyDescent="0.25">
      <c r="A13" s="3" t="s">
        <v>25</v>
      </c>
      <c r="B13" s="3" t="s">
        <v>26</v>
      </c>
      <c r="C13" s="3" t="s">
        <v>38</v>
      </c>
      <c r="D13" s="3" t="s">
        <v>39</v>
      </c>
      <c r="E13" s="3" t="s">
        <v>27</v>
      </c>
      <c r="F13" s="3" t="s">
        <v>59</v>
      </c>
      <c r="G13" s="3">
        <v>2016</v>
      </c>
      <c r="H13" s="3" t="str">
        <f>CONCATENATE("64210230088")</f>
        <v>64210230088</v>
      </c>
      <c r="I13" s="3" t="s">
        <v>28</v>
      </c>
      <c r="J13" s="3" t="s">
        <v>29</v>
      </c>
      <c r="K13" s="3" t="str">
        <f>CONCATENATE("")</f>
        <v/>
      </c>
      <c r="L13" s="3" t="str">
        <f>CONCATENATE("13 13.1 4a")</f>
        <v>13 13.1 4a</v>
      </c>
      <c r="M13" s="3" t="str">
        <f>CONCATENATE("BRTSML87C24L500P")</f>
        <v>BRTSML87C24L500P</v>
      </c>
      <c r="N13" s="3" t="s">
        <v>60</v>
      </c>
      <c r="O13" s="3"/>
      <c r="P13" s="4">
        <v>43109</v>
      </c>
      <c r="Q13" s="3" t="s">
        <v>30</v>
      </c>
      <c r="R13" s="3" t="s">
        <v>31</v>
      </c>
      <c r="S13" s="3" t="s">
        <v>32</v>
      </c>
      <c r="T13" s="3">
        <v>19.579999999999998</v>
      </c>
      <c r="U13" s="3">
        <v>8.44</v>
      </c>
      <c r="V13" s="3">
        <v>7.8</v>
      </c>
      <c r="W13" s="3">
        <v>0</v>
      </c>
      <c r="X13" s="3">
        <v>3.34</v>
      </c>
    </row>
    <row r="14" spans="1:24" ht="24.75" x14ac:dyDescent="0.25">
      <c r="A14" s="3" t="s">
        <v>25</v>
      </c>
      <c r="B14" s="3" t="s">
        <v>26</v>
      </c>
      <c r="C14" s="3" t="s">
        <v>38</v>
      </c>
      <c r="D14" s="3" t="s">
        <v>39</v>
      </c>
      <c r="E14" s="3" t="s">
        <v>27</v>
      </c>
      <c r="F14" s="3" t="s">
        <v>59</v>
      </c>
      <c r="G14" s="3">
        <v>2016</v>
      </c>
      <c r="H14" s="3" t="str">
        <f>CONCATENATE("64210554388")</f>
        <v>64210554388</v>
      </c>
      <c r="I14" s="3" t="s">
        <v>28</v>
      </c>
      <c r="J14" s="3" t="s">
        <v>29</v>
      </c>
      <c r="K14" s="3" t="str">
        <f>CONCATENATE("")</f>
        <v/>
      </c>
      <c r="L14" s="3" t="str">
        <f>CONCATENATE("13 13.1 4a")</f>
        <v>13 13.1 4a</v>
      </c>
      <c r="M14" s="3" t="str">
        <f>CONCATENATE("DMPVLR84B26L500Z")</f>
        <v>DMPVLR84B26L500Z</v>
      </c>
      <c r="N14" s="3" t="s">
        <v>61</v>
      </c>
      <c r="O14" s="3"/>
      <c r="P14" s="4">
        <v>43109</v>
      </c>
      <c r="Q14" s="3" t="s">
        <v>30</v>
      </c>
      <c r="R14" s="3" t="s">
        <v>31</v>
      </c>
      <c r="S14" s="3" t="s">
        <v>32</v>
      </c>
      <c r="T14" s="3">
        <v>542.76</v>
      </c>
      <c r="U14" s="3">
        <v>234.04</v>
      </c>
      <c r="V14" s="3">
        <v>216.13</v>
      </c>
      <c r="W14" s="3">
        <v>0</v>
      </c>
      <c r="X14" s="3">
        <v>92.59</v>
      </c>
    </row>
    <row r="15" spans="1:24" ht="24.75" x14ac:dyDescent="0.25">
      <c r="A15" s="3" t="s">
        <v>25</v>
      </c>
      <c r="B15" s="3" t="s">
        <v>26</v>
      </c>
      <c r="C15" s="3" t="s">
        <v>38</v>
      </c>
      <c r="D15" s="3" t="s">
        <v>39</v>
      </c>
      <c r="E15" s="3" t="s">
        <v>27</v>
      </c>
      <c r="F15" s="3" t="s">
        <v>48</v>
      </c>
      <c r="G15" s="3">
        <v>2016</v>
      </c>
      <c r="H15" s="3" t="str">
        <f>CONCATENATE("64210600249")</f>
        <v>64210600249</v>
      </c>
      <c r="I15" s="3" t="s">
        <v>28</v>
      </c>
      <c r="J15" s="3" t="s">
        <v>29</v>
      </c>
      <c r="K15" s="3" t="str">
        <f>CONCATENATE("")</f>
        <v/>
      </c>
      <c r="L15" s="3" t="str">
        <f>CONCATENATE("13 13.1 4a")</f>
        <v>13 13.1 4a</v>
      </c>
      <c r="M15" s="3" t="str">
        <f>CONCATENATE("GBRGRG58E01F478K")</f>
        <v>GBRGRG58E01F478K</v>
      </c>
      <c r="N15" s="3" t="s">
        <v>62</v>
      </c>
      <c r="O15" s="3"/>
      <c r="P15" s="4">
        <v>43109</v>
      </c>
      <c r="Q15" s="3" t="s">
        <v>30</v>
      </c>
      <c r="R15" s="3" t="s">
        <v>31</v>
      </c>
      <c r="S15" s="3" t="s">
        <v>32</v>
      </c>
      <c r="T15" s="3">
        <v>52.65</v>
      </c>
      <c r="U15" s="3">
        <v>22.7</v>
      </c>
      <c r="V15" s="3">
        <v>20.97</v>
      </c>
      <c r="W15" s="3">
        <v>0</v>
      </c>
      <c r="X15" s="3">
        <v>8.98</v>
      </c>
    </row>
    <row r="16" spans="1:24" ht="24.75" x14ac:dyDescent="0.25">
      <c r="A16" s="3" t="s">
        <v>25</v>
      </c>
      <c r="B16" s="3" t="s">
        <v>26</v>
      </c>
      <c r="C16" s="3" t="s">
        <v>38</v>
      </c>
      <c r="D16" s="3" t="s">
        <v>39</v>
      </c>
      <c r="E16" s="3" t="s">
        <v>35</v>
      </c>
      <c r="F16" s="3" t="s">
        <v>63</v>
      </c>
      <c r="G16" s="3">
        <v>2016</v>
      </c>
      <c r="H16" s="3" t="str">
        <f>CONCATENATE("64210738395")</f>
        <v>64210738395</v>
      </c>
      <c r="I16" s="3" t="s">
        <v>28</v>
      </c>
      <c r="J16" s="3" t="s">
        <v>29</v>
      </c>
      <c r="K16" s="3" t="str">
        <f>CONCATENATE("")</f>
        <v/>
      </c>
      <c r="L16" s="3" t="str">
        <f>CONCATENATE("13 13.1 4a")</f>
        <v>13 13.1 4a</v>
      </c>
      <c r="M16" s="3" t="str">
        <f>CONCATENATE("BRTNMR43D66H958P")</f>
        <v>BRTNMR43D66H958P</v>
      </c>
      <c r="N16" s="3" t="s">
        <v>64</v>
      </c>
      <c r="O16" s="3"/>
      <c r="P16" s="4">
        <v>43109</v>
      </c>
      <c r="Q16" s="3" t="s">
        <v>30</v>
      </c>
      <c r="R16" s="3" t="s">
        <v>31</v>
      </c>
      <c r="S16" s="3" t="s">
        <v>32</v>
      </c>
      <c r="T16" s="5">
        <v>1461.3</v>
      </c>
      <c r="U16" s="3">
        <v>630.11</v>
      </c>
      <c r="V16" s="3">
        <v>581.89</v>
      </c>
      <c r="W16" s="3">
        <v>0</v>
      </c>
      <c r="X16" s="3">
        <v>249.3</v>
      </c>
    </row>
    <row r="17" spans="1:24" ht="24.75" x14ac:dyDescent="0.25">
      <c r="A17" s="3" t="s">
        <v>25</v>
      </c>
      <c r="B17" s="3" t="s">
        <v>26</v>
      </c>
      <c r="C17" s="3" t="s">
        <v>38</v>
      </c>
      <c r="D17" s="3" t="s">
        <v>39</v>
      </c>
      <c r="E17" s="3" t="s">
        <v>27</v>
      </c>
      <c r="F17" s="3" t="s">
        <v>59</v>
      </c>
      <c r="G17" s="3">
        <v>2016</v>
      </c>
      <c r="H17" s="3" t="str">
        <f>CONCATENATE("64210742330")</f>
        <v>64210742330</v>
      </c>
      <c r="I17" s="3" t="s">
        <v>28</v>
      </c>
      <c r="J17" s="3" t="s">
        <v>29</v>
      </c>
      <c r="K17" s="3" t="str">
        <f>CONCATENATE("")</f>
        <v/>
      </c>
      <c r="L17" s="3" t="str">
        <f>CONCATENATE("13 13.1 4a")</f>
        <v>13 13.1 4a</v>
      </c>
      <c r="M17" s="3" t="str">
        <f>CONCATENATE("SBTDTL66C57L498V")</f>
        <v>SBTDTL66C57L498V</v>
      </c>
      <c r="N17" s="3" t="s">
        <v>65</v>
      </c>
      <c r="O17" s="3"/>
      <c r="P17" s="4">
        <v>43109</v>
      </c>
      <c r="Q17" s="3" t="s">
        <v>30</v>
      </c>
      <c r="R17" s="3" t="s">
        <v>31</v>
      </c>
      <c r="S17" s="3" t="s">
        <v>32</v>
      </c>
      <c r="T17" s="5">
        <v>2219.91</v>
      </c>
      <c r="U17" s="3">
        <v>957.23</v>
      </c>
      <c r="V17" s="3">
        <v>883.97</v>
      </c>
      <c r="W17" s="3">
        <v>0</v>
      </c>
      <c r="X17" s="3">
        <v>378.71</v>
      </c>
    </row>
    <row r="18" spans="1:24" ht="24.75" x14ac:dyDescent="0.25">
      <c r="A18" s="3" t="s">
        <v>25</v>
      </c>
      <c r="B18" s="3" t="s">
        <v>26</v>
      </c>
      <c r="C18" s="3" t="s">
        <v>38</v>
      </c>
      <c r="D18" s="3" t="s">
        <v>39</v>
      </c>
      <c r="E18" s="3" t="s">
        <v>27</v>
      </c>
      <c r="F18" s="3" t="s">
        <v>66</v>
      </c>
      <c r="G18" s="3">
        <v>2016</v>
      </c>
      <c r="H18" s="3" t="str">
        <f>CONCATENATE("64210804148")</f>
        <v>64210804148</v>
      </c>
      <c r="I18" s="3" t="s">
        <v>28</v>
      </c>
      <c r="J18" s="3" t="s">
        <v>29</v>
      </c>
      <c r="K18" s="3" t="str">
        <f>CONCATENATE("")</f>
        <v/>
      </c>
      <c r="L18" s="3" t="str">
        <f>CONCATENATE("13 13.1 4a")</f>
        <v>13 13.1 4a</v>
      </c>
      <c r="M18" s="3" t="str">
        <f>CONCATENATE("01392530414")</f>
        <v>01392530414</v>
      </c>
      <c r="N18" s="3" t="s">
        <v>67</v>
      </c>
      <c r="O18" s="3"/>
      <c r="P18" s="4">
        <v>43109</v>
      </c>
      <c r="Q18" s="3" t="s">
        <v>30</v>
      </c>
      <c r="R18" s="3" t="s">
        <v>31</v>
      </c>
      <c r="S18" s="3" t="s">
        <v>32</v>
      </c>
      <c r="T18" s="3">
        <v>20.48</v>
      </c>
      <c r="U18" s="3">
        <v>8.83</v>
      </c>
      <c r="V18" s="3">
        <v>8.16</v>
      </c>
      <c r="W18" s="3">
        <v>0</v>
      </c>
      <c r="X18" s="3">
        <v>3.49</v>
      </c>
    </row>
    <row r="19" spans="1:24" ht="24.75" x14ac:dyDescent="0.25">
      <c r="A19" s="3" t="s">
        <v>25</v>
      </c>
      <c r="B19" s="3" t="s">
        <v>26</v>
      </c>
      <c r="C19" s="3" t="s">
        <v>38</v>
      </c>
      <c r="D19" s="3" t="s">
        <v>39</v>
      </c>
      <c r="E19" s="3" t="s">
        <v>33</v>
      </c>
      <c r="F19" s="3" t="s">
        <v>40</v>
      </c>
      <c r="G19" s="3">
        <v>2016</v>
      </c>
      <c r="H19" s="3" t="str">
        <f>CONCATENATE("64210995029")</f>
        <v>64210995029</v>
      </c>
      <c r="I19" s="3" t="s">
        <v>28</v>
      </c>
      <c r="J19" s="3" t="s">
        <v>29</v>
      </c>
      <c r="K19" s="3" t="str">
        <f>CONCATENATE("")</f>
        <v/>
      </c>
      <c r="L19" s="3" t="str">
        <f>CONCATENATE("13 13.1 4a")</f>
        <v>13 13.1 4a</v>
      </c>
      <c r="M19" s="3" t="str">
        <f>CONCATENATE("BNDCLT50D11A035F")</f>
        <v>BNDCLT50D11A035F</v>
      </c>
      <c r="N19" s="3" t="s">
        <v>68</v>
      </c>
      <c r="O19" s="3"/>
      <c r="P19" s="4">
        <v>43109</v>
      </c>
      <c r="Q19" s="3" t="s">
        <v>30</v>
      </c>
      <c r="R19" s="3" t="s">
        <v>31</v>
      </c>
      <c r="S19" s="3" t="s">
        <v>32</v>
      </c>
      <c r="T19" s="3">
        <v>135.53</v>
      </c>
      <c r="U19" s="3">
        <v>58.44</v>
      </c>
      <c r="V19" s="3">
        <v>53.97</v>
      </c>
      <c r="W19" s="3">
        <v>0</v>
      </c>
      <c r="X19" s="3">
        <v>23.12</v>
      </c>
    </row>
    <row r="20" spans="1:24" ht="24.75" x14ac:dyDescent="0.25">
      <c r="A20" s="3" t="s">
        <v>25</v>
      </c>
      <c r="B20" s="3" t="s">
        <v>26</v>
      </c>
      <c r="C20" s="3" t="s">
        <v>38</v>
      </c>
      <c r="D20" s="3" t="s">
        <v>45</v>
      </c>
      <c r="E20" s="3" t="s">
        <v>33</v>
      </c>
      <c r="F20" s="3" t="s">
        <v>69</v>
      </c>
      <c r="G20" s="3">
        <v>2016</v>
      </c>
      <c r="H20" s="3" t="str">
        <f>CONCATENATE("64211024944")</f>
        <v>64211024944</v>
      </c>
      <c r="I20" s="3" t="s">
        <v>28</v>
      </c>
      <c r="J20" s="3" t="s">
        <v>29</v>
      </c>
      <c r="K20" s="3" t="str">
        <f>CONCATENATE("")</f>
        <v/>
      </c>
      <c r="L20" s="3" t="str">
        <f>CONCATENATE("13 13.1 4a")</f>
        <v>13 13.1 4a</v>
      </c>
      <c r="M20" s="3" t="str">
        <f>CONCATENATE("SBTMRC79T07L500B")</f>
        <v>SBTMRC79T07L500B</v>
      </c>
      <c r="N20" s="3" t="s">
        <v>70</v>
      </c>
      <c r="O20" s="3"/>
      <c r="P20" s="4">
        <v>43109</v>
      </c>
      <c r="Q20" s="3" t="s">
        <v>30</v>
      </c>
      <c r="R20" s="3" t="s">
        <v>31</v>
      </c>
      <c r="S20" s="3" t="s">
        <v>32</v>
      </c>
      <c r="T20" s="3">
        <v>84.14</v>
      </c>
      <c r="U20" s="3">
        <v>36.28</v>
      </c>
      <c r="V20" s="3">
        <v>33.5</v>
      </c>
      <c r="W20" s="3">
        <v>0</v>
      </c>
      <c r="X20" s="3">
        <v>14.36</v>
      </c>
    </row>
    <row r="21" spans="1:24" ht="24.75" x14ac:dyDescent="0.25">
      <c r="A21" s="3" t="s">
        <v>25</v>
      </c>
      <c r="B21" s="3" t="s">
        <v>26</v>
      </c>
      <c r="C21" s="3" t="s">
        <v>38</v>
      </c>
      <c r="D21" s="3" t="s">
        <v>39</v>
      </c>
      <c r="E21" s="3" t="s">
        <v>36</v>
      </c>
      <c r="F21" s="3" t="s">
        <v>71</v>
      </c>
      <c r="G21" s="3">
        <v>2016</v>
      </c>
      <c r="H21" s="3" t="str">
        <f>CONCATENATE("64210585200")</f>
        <v>64210585200</v>
      </c>
      <c r="I21" s="3" t="s">
        <v>28</v>
      </c>
      <c r="J21" s="3" t="s">
        <v>29</v>
      </c>
      <c r="K21" s="3" t="str">
        <f>CONCATENATE("")</f>
        <v/>
      </c>
      <c r="L21" s="3" t="str">
        <f>CONCATENATE("13 13.1 4a")</f>
        <v>13 13.1 4a</v>
      </c>
      <c r="M21" s="3" t="str">
        <f>CONCATENATE("VGNNZE64H15F310K")</f>
        <v>VGNNZE64H15F310K</v>
      </c>
      <c r="N21" s="3" t="s">
        <v>72</v>
      </c>
      <c r="O21" s="3"/>
      <c r="P21" s="4">
        <v>43109</v>
      </c>
      <c r="Q21" s="3" t="s">
        <v>30</v>
      </c>
      <c r="R21" s="3" t="s">
        <v>31</v>
      </c>
      <c r="S21" s="3" t="s">
        <v>32</v>
      </c>
      <c r="T21" s="3">
        <v>497.42</v>
      </c>
      <c r="U21" s="3">
        <v>214.49</v>
      </c>
      <c r="V21" s="3">
        <v>198.07</v>
      </c>
      <c r="W21" s="3">
        <v>0</v>
      </c>
      <c r="X21" s="3">
        <v>84.86</v>
      </c>
    </row>
    <row r="22" spans="1:24" ht="24.75" x14ac:dyDescent="0.25">
      <c r="A22" s="3" t="s">
        <v>25</v>
      </c>
      <c r="B22" s="3" t="s">
        <v>26</v>
      </c>
      <c r="C22" s="3" t="s">
        <v>38</v>
      </c>
      <c r="D22" s="3" t="s">
        <v>42</v>
      </c>
      <c r="E22" s="3" t="s">
        <v>33</v>
      </c>
      <c r="F22" s="3" t="s">
        <v>43</v>
      </c>
      <c r="G22" s="3">
        <v>2016</v>
      </c>
      <c r="H22" s="3" t="str">
        <f>CONCATENATE("64210528812")</f>
        <v>64210528812</v>
      </c>
      <c r="I22" s="3" t="s">
        <v>28</v>
      </c>
      <c r="J22" s="3" t="s">
        <v>29</v>
      </c>
      <c r="K22" s="3" t="str">
        <f>CONCATENATE("")</f>
        <v/>
      </c>
      <c r="L22" s="3" t="str">
        <f>CONCATENATE("13 13.1 4a")</f>
        <v>13 13.1 4a</v>
      </c>
      <c r="M22" s="3" t="str">
        <f>CONCATENATE("PRCGPP56T17D564B")</f>
        <v>PRCGPP56T17D564B</v>
      </c>
      <c r="N22" s="3" t="s">
        <v>73</v>
      </c>
      <c r="O22" s="3"/>
      <c r="P22" s="4">
        <v>43109</v>
      </c>
      <c r="Q22" s="3" t="s">
        <v>30</v>
      </c>
      <c r="R22" s="3" t="s">
        <v>31</v>
      </c>
      <c r="S22" s="3" t="s">
        <v>32</v>
      </c>
      <c r="T22" s="3">
        <v>107.04</v>
      </c>
      <c r="U22" s="3">
        <v>46.16</v>
      </c>
      <c r="V22" s="3">
        <v>42.62</v>
      </c>
      <c r="W22" s="3">
        <v>0</v>
      </c>
      <c r="X22" s="3">
        <v>18.260000000000002</v>
      </c>
    </row>
    <row r="23" spans="1:24" ht="24.75" x14ac:dyDescent="0.25">
      <c r="A23" s="3" t="s">
        <v>25</v>
      </c>
      <c r="B23" s="3" t="s">
        <v>26</v>
      </c>
      <c r="C23" s="3" t="s">
        <v>38</v>
      </c>
      <c r="D23" s="3" t="s">
        <v>39</v>
      </c>
      <c r="E23" s="3" t="s">
        <v>27</v>
      </c>
      <c r="F23" s="3" t="s">
        <v>48</v>
      </c>
      <c r="G23" s="3">
        <v>2016</v>
      </c>
      <c r="H23" s="3" t="str">
        <f>CONCATENATE("64210302655")</f>
        <v>64210302655</v>
      </c>
      <c r="I23" s="3" t="s">
        <v>34</v>
      </c>
      <c r="J23" s="3" t="s">
        <v>29</v>
      </c>
      <c r="K23" s="3" t="str">
        <f>CONCATENATE("")</f>
        <v/>
      </c>
      <c r="L23" s="3" t="str">
        <f>CONCATENATE("13 13.1 4a")</f>
        <v>13 13.1 4a</v>
      </c>
      <c r="M23" s="3" t="str">
        <f>CONCATENATE("PCAGNI45R25E785P")</f>
        <v>PCAGNI45R25E785P</v>
      </c>
      <c r="N23" s="3" t="s">
        <v>74</v>
      </c>
      <c r="O23" s="3"/>
      <c r="P23" s="4">
        <v>43109</v>
      </c>
      <c r="Q23" s="3" t="s">
        <v>30</v>
      </c>
      <c r="R23" s="3" t="s">
        <v>31</v>
      </c>
      <c r="S23" s="3" t="s">
        <v>32</v>
      </c>
      <c r="T23" s="3">
        <v>159.69</v>
      </c>
      <c r="U23" s="3">
        <v>68.86</v>
      </c>
      <c r="V23" s="3">
        <v>63.59</v>
      </c>
      <c r="W23" s="3">
        <v>0</v>
      </c>
      <c r="X23" s="3">
        <v>27.24</v>
      </c>
    </row>
    <row r="24" spans="1:24" ht="24.75" x14ac:dyDescent="0.25">
      <c r="A24" s="3" t="s">
        <v>25</v>
      </c>
      <c r="B24" s="3" t="s">
        <v>26</v>
      </c>
      <c r="C24" s="3" t="s">
        <v>38</v>
      </c>
      <c r="D24" s="3" t="s">
        <v>39</v>
      </c>
      <c r="E24" s="3" t="s">
        <v>35</v>
      </c>
      <c r="F24" s="3" t="s">
        <v>50</v>
      </c>
      <c r="G24" s="3">
        <v>2016</v>
      </c>
      <c r="H24" s="3" t="str">
        <f>CONCATENATE("64210757775")</f>
        <v>64210757775</v>
      </c>
      <c r="I24" s="3" t="s">
        <v>34</v>
      </c>
      <c r="J24" s="3" t="s">
        <v>29</v>
      </c>
      <c r="K24" s="3" t="str">
        <f>CONCATENATE("")</f>
        <v/>
      </c>
      <c r="L24" s="3" t="str">
        <f>CONCATENATE("13 13.1 4a")</f>
        <v>13 13.1 4a</v>
      </c>
      <c r="M24" s="3" t="str">
        <f>CONCATENATE("03507620403")</f>
        <v>03507620403</v>
      </c>
      <c r="N24" s="3" t="s">
        <v>75</v>
      </c>
      <c r="O24" s="3"/>
      <c r="P24" s="4">
        <v>43109</v>
      </c>
      <c r="Q24" s="3" t="s">
        <v>30</v>
      </c>
      <c r="R24" s="3" t="s">
        <v>31</v>
      </c>
      <c r="S24" s="3" t="s">
        <v>32</v>
      </c>
      <c r="T24" s="3">
        <v>312.24</v>
      </c>
      <c r="U24" s="3">
        <v>134.63999999999999</v>
      </c>
      <c r="V24" s="3">
        <v>124.33</v>
      </c>
      <c r="W24" s="3">
        <v>0</v>
      </c>
      <c r="X24" s="3">
        <v>53.27</v>
      </c>
    </row>
    <row r="25" spans="1:24" ht="24.75" x14ac:dyDescent="0.25">
      <c r="A25" s="3" t="s">
        <v>25</v>
      </c>
      <c r="B25" s="3" t="s">
        <v>26</v>
      </c>
      <c r="C25" s="3" t="s">
        <v>38</v>
      </c>
      <c r="D25" s="3" t="s">
        <v>39</v>
      </c>
      <c r="E25" s="3" t="s">
        <v>35</v>
      </c>
      <c r="F25" s="3" t="s">
        <v>50</v>
      </c>
      <c r="G25" s="3">
        <v>2016</v>
      </c>
      <c r="H25" s="3" t="str">
        <f>CONCATENATE("64210758047")</f>
        <v>64210758047</v>
      </c>
      <c r="I25" s="3" t="s">
        <v>34</v>
      </c>
      <c r="J25" s="3" t="s">
        <v>29</v>
      </c>
      <c r="K25" s="3" t="str">
        <f>CONCATENATE("")</f>
        <v/>
      </c>
      <c r="L25" s="3" t="str">
        <f>CONCATENATE("13 13.1 4a")</f>
        <v>13 13.1 4a</v>
      </c>
      <c r="M25" s="3" t="str">
        <f>CONCATENATE("01802180404")</f>
        <v>01802180404</v>
      </c>
      <c r="N25" s="3" t="s">
        <v>76</v>
      </c>
      <c r="O25" s="3"/>
      <c r="P25" s="4">
        <v>43109</v>
      </c>
      <c r="Q25" s="3" t="s">
        <v>30</v>
      </c>
      <c r="R25" s="3" t="s">
        <v>31</v>
      </c>
      <c r="S25" s="3" t="s">
        <v>32</v>
      </c>
      <c r="T25" s="3">
        <v>414.08</v>
      </c>
      <c r="U25" s="3">
        <v>178.55</v>
      </c>
      <c r="V25" s="3">
        <v>164.89</v>
      </c>
      <c r="W25" s="3">
        <v>0</v>
      </c>
      <c r="X25" s="3">
        <v>70.64</v>
      </c>
    </row>
    <row r="26" spans="1:24" ht="24.75" x14ac:dyDescent="0.25">
      <c r="A26" s="3" t="s">
        <v>25</v>
      </c>
      <c r="B26" s="3" t="s">
        <v>26</v>
      </c>
      <c r="C26" s="3" t="s">
        <v>38</v>
      </c>
      <c r="D26" s="3" t="s">
        <v>39</v>
      </c>
      <c r="E26" s="3" t="s">
        <v>37</v>
      </c>
      <c r="F26" s="3" t="s">
        <v>77</v>
      </c>
      <c r="G26" s="3">
        <v>2016</v>
      </c>
      <c r="H26" s="3" t="str">
        <f>CONCATENATE("64210624694")</f>
        <v>64210624694</v>
      </c>
      <c r="I26" s="3" t="s">
        <v>34</v>
      </c>
      <c r="J26" s="3" t="s">
        <v>29</v>
      </c>
      <c r="K26" s="3" t="str">
        <f>CONCATENATE("")</f>
        <v/>
      </c>
      <c r="L26" s="3" t="str">
        <f>CONCATENATE("13 13.1 4a")</f>
        <v>13 13.1 4a</v>
      </c>
      <c r="M26" s="3" t="str">
        <f>CONCATENATE("CCCSRG45E31F136P")</f>
        <v>CCCSRG45E31F136P</v>
      </c>
      <c r="N26" s="3" t="s">
        <v>78</v>
      </c>
      <c r="O26" s="3"/>
      <c r="P26" s="4">
        <v>43109</v>
      </c>
      <c r="Q26" s="3" t="s">
        <v>30</v>
      </c>
      <c r="R26" s="3" t="s">
        <v>31</v>
      </c>
      <c r="S26" s="3" t="s">
        <v>32</v>
      </c>
      <c r="T26" s="3">
        <v>38.409999999999997</v>
      </c>
      <c r="U26" s="3">
        <v>16.559999999999999</v>
      </c>
      <c r="V26" s="3">
        <v>15.29</v>
      </c>
      <c r="W26" s="3">
        <v>0</v>
      </c>
      <c r="X26" s="3">
        <v>6.56</v>
      </c>
    </row>
    <row r="27" spans="1:24" ht="24.75" x14ac:dyDescent="0.25">
      <c r="A27" s="3" t="s">
        <v>25</v>
      </c>
      <c r="B27" s="3" t="s">
        <v>26</v>
      </c>
      <c r="C27" s="3" t="s">
        <v>38</v>
      </c>
      <c r="D27" s="3" t="s">
        <v>42</v>
      </c>
      <c r="E27" s="3" t="s">
        <v>36</v>
      </c>
      <c r="F27" s="3" t="s">
        <v>79</v>
      </c>
      <c r="G27" s="3">
        <v>2016</v>
      </c>
      <c r="H27" s="3" t="str">
        <f>CONCATENATE("64210838385")</f>
        <v>64210838385</v>
      </c>
      <c r="I27" s="3" t="s">
        <v>28</v>
      </c>
      <c r="J27" s="3" t="s">
        <v>29</v>
      </c>
      <c r="K27" s="3" t="str">
        <f>CONCATENATE("")</f>
        <v/>
      </c>
      <c r="L27" s="3" t="str">
        <f>CONCATENATE("13 13.1 4a")</f>
        <v>13 13.1 4a</v>
      </c>
      <c r="M27" s="3" t="str">
        <f>CONCATENATE("01742800434")</f>
        <v>01742800434</v>
      </c>
      <c r="N27" s="3" t="s">
        <v>80</v>
      </c>
      <c r="O27" s="3"/>
      <c r="P27" s="4">
        <v>43109</v>
      </c>
      <c r="Q27" s="3" t="s">
        <v>30</v>
      </c>
      <c r="R27" s="3" t="s">
        <v>31</v>
      </c>
      <c r="S27" s="3" t="s">
        <v>32</v>
      </c>
      <c r="T27" s="3">
        <v>357.27</v>
      </c>
      <c r="U27" s="3">
        <v>154.05000000000001</v>
      </c>
      <c r="V27" s="3">
        <v>142.26</v>
      </c>
      <c r="W27" s="3">
        <v>0</v>
      </c>
      <c r="X27" s="3">
        <v>60.96</v>
      </c>
    </row>
  </sheetData>
  <sortState ref="A4:X6779">
    <sortCondition ref="C4"/>
  </sortState>
  <mergeCells count="2">
    <mergeCell ref="A1:X1"/>
    <mergeCell ref="A2:X2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2018-01-17T15:41:39Z</dcterms:created>
  <dcterms:modified xsi:type="dcterms:W3CDTF">2018-01-17T15:41:40Z</dcterms:modified>
</cp:coreProperties>
</file>