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24675" windowHeight="10770"/>
  </bookViews>
  <sheets>
    <sheet name="Dettaglio_Domande_Pagabili_AGEA" sheetId="1" r:id="rId1"/>
  </sheets>
  <calcPr calcId="145621"/>
</workbook>
</file>

<file path=xl/calcChain.xml><?xml version="1.0" encoding="utf-8"?>
<calcChain xmlns="http://schemas.openxmlformats.org/spreadsheetml/2006/main">
  <c r="M26" i="1" l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<sst xmlns="http://schemas.openxmlformats.org/spreadsheetml/2006/main" count="324" uniqueCount="71">
  <si>
    <t>Dettaglio Domande Pagabili Decreto 94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</si>
  <si>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</si>
  <si>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</si>
  <si>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</si>
  <si>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</si>
  <si>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</si>
  <si>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</si>
  <si>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</si>
  <si>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</si>
  <si>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</si>
  <si>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</si>
  <si>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</si>
  <si>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</si>
  <si>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</si>
  <si>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</si>
  <si>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</si>
  <si>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</si>
  <si>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</si>
  <si>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</si>
  <si>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</si>
  <si>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</si>
  <si>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</si>
  <si>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</si>
  <si>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</si>
  <si>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</si>
  <si>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</si>
  <si>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</si>
  <si>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</si>
  <si>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</si>
  <si>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Trascinamenti</t>
  </si>
  <si>
    <t>In Liquidazione</t>
  </si>
  <si>
    <t>Saldo</t>
  </si>
  <si>
    <t>Co-Finanziato</t>
  </si>
  <si>
    <t>Misure Strutturali</t>
  </si>
  <si>
    <t>IN PROPRIO</t>
  </si>
  <si>
    <t>SAL</t>
  </si>
  <si>
    <t>MARCHE</t>
  </si>
  <si>
    <t>SERV. DEC. AGRICOLTURA E ALIMENTAZIONE - PESARO</t>
  </si>
  <si>
    <t>Nuova Programmazione</t>
  </si>
  <si>
    <t>SOCIETA' AGRICOLA POGGIO ROSSO S.S.</t>
  </si>
  <si>
    <t>AGEA.ASR.2017.0924834</t>
  </si>
  <si>
    <t>SERV. DEC. AGRICOLTURA E ALIM. -ASCOLI PICENO</t>
  </si>
  <si>
    <t>PALAFERRI GIOVANNI</t>
  </si>
  <si>
    <t>AGEA.ASR.2017.0620111</t>
  </si>
  <si>
    <t>SERV. DEC. AGRICOLTURA E ALIMENTAZIONE - ANCONA</t>
  </si>
  <si>
    <t>CALAMANTE GIORGIO</t>
  </si>
  <si>
    <t>SERVIZIO DECENTRATO AGRICOLTURA E ALIM. - MACERATA</t>
  </si>
  <si>
    <t>S.S. AGRICOLA ROSSETTI MICHELE &amp; C.</t>
  </si>
  <si>
    <t>AGEA.ASR.2017.0924917</t>
  </si>
  <si>
    <t>Anticipo</t>
  </si>
  <si>
    <t>ALBERTI MATTEO</t>
  </si>
  <si>
    <t>PISAPIA VALENTINA</t>
  </si>
  <si>
    <t>MAGGI FEDERICA</t>
  </si>
  <si>
    <t>SILVI FABIO</t>
  </si>
  <si>
    <t>CASTELLI MARINO</t>
  </si>
  <si>
    <t>MAZZONI STEFANO</t>
  </si>
  <si>
    <t>FEDELI NICOLA</t>
  </si>
  <si>
    <t>CARBONI SAMANTA</t>
  </si>
  <si>
    <t>SARTORELLI LUCA</t>
  </si>
  <si>
    <t>SOCIETA' AGRICOLA NONNU LUI' DI GUGLIELMI ANTONIO &amp; ILARIA S.S.</t>
  </si>
  <si>
    <t>SOCIETA' AGRICOLA CASTRUM MORISCI DI PETTINARI DAVID &amp; C. S.S.</t>
  </si>
  <si>
    <t>PETRELLI CARNI SOCIETA' AGRICOLA SEMPLICE</t>
  </si>
  <si>
    <t>ANDREANI SIMONA</t>
  </si>
  <si>
    <t>MANOCCHI DANIELE</t>
  </si>
  <si>
    <t>MARTELLI ALESSIA</t>
  </si>
  <si>
    <t>SOCIETA' AGRICOLA TIESKE S.R.L.</t>
  </si>
  <si>
    <t>CAA Coldiretti - PESARO E URBINO - 004</t>
  </si>
  <si>
    <t>MATTEI SIMONE</t>
  </si>
  <si>
    <t>AGEA.ASR.2016.0440012</t>
  </si>
  <si>
    <t>PICCHIO GENNY</t>
  </si>
  <si>
    <t>BAIGUERI ROBERTA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</si>
</sst>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tabSelected="1" workbookViewId="0">
      <selection activeCell="E32" sqref="E32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3.8554687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17.5703125" style="4" bestFit="1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33</v>
      </c>
      <c r="C4" s="6" t="s">
        <v>36</v>
      </c>
      <c r="D4" s="6" t="s">
        <v>37</v>
      </c>
      <c r="E4" s="6" t="s">
        <v>34</v>
      </c>
      <c r="F4" s="6" t="s">
        <v>34</v>
      </c>
      <c r="G4" s="6">
        <v>2017</v>
      </c>
      <c r="H4" s="6" t="str">
        <f>CONCATENATE("74270006161")</f>
        <v>74270006161</v>
      </c>
      <c r="I4" s="6" t="s">
        <v>28</v>
      </c>
      <c r="J4" s="6" t="s">
        <v>38</v>
      </c>
      <c r="K4" s="6" t="str">
        <f>CONCATENATE("")</f>
        <v/>
      </c>
      <c r="L4" s="6" t="str">
        <f>CONCATENATE("6 6.1 2b")</f>
        <v>6 6.1 2b</v>
      </c>
      <c r="M4" s="6" t="str">
        <f>CONCATENATE("02559760414")</f>
        <v>02559760414</v>
      </c>
      <c r="N4" s="6" t="s">
        <v>39</v>
      </c>
      <c r="O4" s="6" t="s">
        <v>40</v>
      </c>
      <c r="P4" s="7">
        <v>42937</v>
      </c>
      <c r="Q4" s="6" t="s">
        <v>30</v>
      </c>
      <c r="R4" s="6" t="s">
        <v>35</v>
      </c>
      <c r="S4" s="6" t="s">
        <v>32</v>
      </c>
      <c r="T4" s="8">
        <v>49000</v>
      </c>
      <c r="U4" s="8">
        <v>21128.799999999999</v>
      </c>
      <c r="V4" s="8">
        <v>19511.8</v>
      </c>
      <c r="W4" s="6">
        <v>0</v>
      </c>
      <c r="X4" s="6">
        <v>8359.4</v>
      </c>
    </row>
    <row r="5" spans="1:24" ht="24.75" x14ac:dyDescent="0.25">
      <c r="A5" s="6" t="s">
        <v>25</v>
      </c>
      <c r="B5" s="6" t="s">
        <v>33</v>
      </c>
      <c r="C5" s="6" t="s">
        <v>36</v>
      </c>
      <c r="D5" s="6" t="s">
        <v>41</v>
      </c>
      <c r="E5" s="6" t="s">
        <v>34</v>
      </c>
      <c r="F5" s="6" t="s">
        <v>34</v>
      </c>
      <c r="G5" s="6">
        <v>2017</v>
      </c>
      <c r="H5" s="6" t="str">
        <f>CONCATENATE("74270004430")</f>
        <v>74270004430</v>
      </c>
      <c r="I5" s="6" t="s">
        <v>28</v>
      </c>
      <c r="J5" s="6" t="s">
        <v>38</v>
      </c>
      <c r="K5" s="6" t="str">
        <f>CONCATENATE("")</f>
        <v/>
      </c>
      <c r="L5" s="6" t="str">
        <f>CONCATENATE("6 6.1 2b")</f>
        <v>6 6.1 2b</v>
      </c>
      <c r="M5" s="6" t="str">
        <f>CONCATENATE("PLFGNN82C19A462E")</f>
        <v>PLFGNN82C19A462E</v>
      </c>
      <c r="N5" s="6" t="s">
        <v>42</v>
      </c>
      <c r="O5" s="6" t="s">
        <v>43</v>
      </c>
      <c r="P5" s="7">
        <v>42919</v>
      </c>
      <c r="Q5" s="6" t="s">
        <v>30</v>
      </c>
      <c r="R5" s="6" t="s">
        <v>35</v>
      </c>
      <c r="S5" s="6" t="s">
        <v>32</v>
      </c>
      <c r="T5" s="8">
        <v>49000</v>
      </c>
      <c r="U5" s="8">
        <v>21128.799999999999</v>
      </c>
      <c r="V5" s="8">
        <v>19511.8</v>
      </c>
      <c r="W5" s="6">
        <v>0</v>
      </c>
      <c r="X5" s="6">
        <v>8359.4</v>
      </c>
    </row>
    <row r="6" spans="1:24" ht="24.75" x14ac:dyDescent="0.25">
      <c r="A6" s="6" t="s">
        <v>25</v>
      </c>
      <c r="B6" s="6" t="s">
        <v>33</v>
      </c>
      <c r="C6" s="6" t="s">
        <v>36</v>
      </c>
      <c r="D6" s="6" t="s">
        <v>44</v>
      </c>
      <c r="E6" s="6" t="s">
        <v>34</v>
      </c>
      <c r="F6" s="6" t="s">
        <v>34</v>
      </c>
      <c r="G6" s="6">
        <v>2017</v>
      </c>
      <c r="H6" s="6" t="str">
        <f>CONCATENATE("74270006088")</f>
        <v>74270006088</v>
      </c>
      <c r="I6" s="6" t="s">
        <v>28</v>
      </c>
      <c r="J6" s="6" t="s">
        <v>38</v>
      </c>
      <c r="K6" s="6" t="str">
        <f>CONCATENATE("")</f>
        <v/>
      </c>
      <c r="L6" s="6" t="str">
        <f>CONCATENATE("6 6.1 2b")</f>
        <v>6 6.1 2b</v>
      </c>
      <c r="M6" s="6" t="str">
        <f>CONCATENATE("CLMGRG83T18E388S")</f>
        <v>CLMGRG83T18E388S</v>
      </c>
      <c r="N6" s="6" t="s">
        <v>45</v>
      </c>
      <c r="O6" s="6" t="s">
        <v>40</v>
      </c>
      <c r="P6" s="7">
        <v>42937</v>
      </c>
      <c r="Q6" s="6" t="s">
        <v>30</v>
      </c>
      <c r="R6" s="6" t="s">
        <v>35</v>
      </c>
      <c r="S6" s="6" t="s">
        <v>32</v>
      </c>
      <c r="T6" s="8">
        <v>49000</v>
      </c>
      <c r="U6" s="8">
        <v>21128.799999999999</v>
      </c>
      <c r="V6" s="8">
        <v>19511.8</v>
      </c>
      <c r="W6" s="6">
        <v>0</v>
      </c>
      <c r="X6" s="6">
        <v>8359.4</v>
      </c>
    </row>
    <row r="7" spans="1:24" ht="24.75" x14ac:dyDescent="0.25">
      <c r="A7" s="6" t="s">
        <v>25</v>
      </c>
      <c r="B7" s="6" t="s">
        <v>33</v>
      </c>
      <c r="C7" s="6" t="s">
        <v>36</v>
      </c>
      <c r="D7" s="6" t="s">
        <v>46</v>
      </c>
      <c r="E7" s="6" t="s">
        <v>34</v>
      </c>
      <c r="F7" s="6" t="s">
        <v>34</v>
      </c>
      <c r="G7" s="6">
        <v>2017</v>
      </c>
      <c r="H7" s="6" t="str">
        <f>CONCATENATE("74270005551")</f>
        <v>74270005551</v>
      </c>
      <c r="I7" s="6" t="s">
        <v>28</v>
      </c>
      <c r="J7" s="6" t="s">
        <v>38</v>
      </c>
      <c r="K7" s="6" t="str">
        <f>CONCATENATE("")</f>
        <v/>
      </c>
      <c r="L7" s="6" t="str">
        <f>CONCATENATE("4 4.1 2a")</f>
        <v>4 4.1 2a</v>
      </c>
      <c r="M7" s="6" t="str">
        <f>CONCATENATE("01844660439")</f>
        <v>01844660439</v>
      </c>
      <c r="N7" s="6" t="s">
        <v>47</v>
      </c>
      <c r="O7" s="6" t="s">
        <v>48</v>
      </c>
      <c r="P7" s="7">
        <v>42937</v>
      </c>
      <c r="Q7" s="6" t="s">
        <v>30</v>
      </c>
      <c r="R7" s="6" t="s">
        <v>49</v>
      </c>
      <c r="S7" s="6" t="s">
        <v>32</v>
      </c>
      <c r="T7" s="8">
        <v>170707.53</v>
      </c>
      <c r="U7" s="8">
        <v>73609.09</v>
      </c>
      <c r="V7" s="8">
        <v>67975.740000000005</v>
      </c>
      <c r="W7" s="6">
        <v>0</v>
      </c>
      <c r="X7" s="6">
        <v>29122.7</v>
      </c>
    </row>
    <row r="8" spans="1:24" ht="24.75" x14ac:dyDescent="0.25">
      <c r="A8" s="6" t="s">
        <v>25</v>
      </c>
      <c r="B8" s="6" t="s">
        <v>33</v>
      </c>
      <c r="C8" s="6" t="s">
        <v>36</v>
      </c>
      <c r="D8" s="6" t="s">
        <v>46</v>
      </c>
      <c r="E8" s="6" t="s">
        <v>34</v>
      </c>
      <c r="F8" s="6" t="s">
        <v>34</v>
      </c>
      <c r="G8" s="6">
        <v>2017</v>
      </c>
      <c r="H8" s="6" t="str">
        <f>CONCATENATE("74270005445")</f>
        <v>74270005445</v>
      </c>
      <c r="I8" s="6" t="s">
        <v>28</v>
      </c>
      <c r="J8" s="6" t="s">
        <v>38</v>
      </c>
      <c r="K8" s="6" t="str">
        <f>CONCATENATE("")</f>
        <v/>
      </c>
      <c r="L8" s="6" t="str">
        <f>CONCATENATE("6 6.1 2b")</f>
        <v>6 6.1 2b</v>
      </c>
      <c r="M8" s="6" t="str">
        <f>CONCATENATE("LBRMTT93P26A465A")</f>
        <v>LBRMTT93P26A465A</v>
      </c>
      <c r="N8" s="6" t="s">
        <v>50</v>
      </c>
      <c r="O8" s="6" t="s">
        <v>40</v>
      </c>
      <c r="P8" s="7">
        <v>42937</v>
      </c>
      <c r="Q8" s="6" t="s">
        <v>30</v>
      </c>
      <c r="R8" s="6" t="s">
        <v>35</v>
      </c>
      <c r="S8" s="6" t="s">
        <v>32</v>
      </c>
      <c r="T8" s="8">
        <v>49000</v>
      </c>
      <c r="U8" s="8">
        <v>21128.799999999999</v>
      </c>
      <c r="V8" s="8">
        <v>19511.8</v>
      </c>
      <c r="W8" s="6">
        <v>0</v>
      </c>
      <c r="X8" s="6">
        <v>8359.4</v>
      </c>
    </row>
    <row r="9" spans="1:24" ht="24.75" x14ac:dyDescent="0.25">
      <c r="A9" s="6" t="s">
        <v>25</v>
      </c>
      <c r="B9" s="6" t="s">
        <v>33</v>
      </c>
      <c r="C9" s="6" t="s">
        <v>36</v>
      </c>
      <c r="D9" s="6" t="s">
        <v>46</v>
      </c>
      <c r="E9" s="6" t="s">
        <v>34</v>
      </c>
      <c r="F9" s="6" t="s">
        <v>34</v>
      </c>
      <c r="G9" s="6">
        <v>2017</v>
      </c>
      <c r="H9" s="6" t="str">
        <f>CONCATENATE("74270004463")</f>
        <v>74270004463</v>
      </c>
      <c r="I9" s="6" t="s">
        <v>28</v>
      </c>
      <c r="J9" s="6" t="s">
        <v>38</v>
      </c>
      <c r="K9" s="6" t="str">
        <f>CONCATENATE("")</f>
        <v/>
      </c>
      <c r="L9" s="6" t="str">
        <f>CONCATENATE("6 6.1 2b")</f>
        <v>6 6.1 2b</v>
      </c>
      <c r="M9" s="6" t="str">
        <f>CONCATENATE("PSPVNT81T69I324P")</f>
        <v>PSPVNT81T69I324P</v>
      </c>
      <c r="N9" s="6" t="s">
        <v>51</v>
      </c>
      <c r="O9" s="6" t="s">
        <v>40</v>
      </c>
      <c r="P9" s="7">
        <v>42937</v>
      </c>
      <c r="Q9" s="6" t="s">
        <v>30</v>
      </c>
      <c r="R9" s="6" t="s">
        <v>35</v>
      </c>
      <c r="S9" s="6" t="s">
        <v>32</v>
      </c>
      <c r="T9" s="8">
        <v>49000</v>
      </c>
      <c r="U9" s="8">
        <v>21128.799999999999</v>
      </c>
      <c r="V9" s="8">
        <v>19511.8</v>
      </c>
      <c r="W9" s="6">
        <v>0</v>
      </c>
      <c r="X9" s="6">
        <v>8359.4</v>
      </c>
    </row>
    <row r="10" spans="1:24" ht="24.75" x14ac:dyDescent="0.25">
      <c r="A10" s="6" t="s">
        <v>25</v>
      </c>
      <c r="B10" s="6" t="s">
        <v>33</v>
      </c>
      <c r="C10" s="6" t="s">
        <v>36</v>
      </c>
      <c r="D10" s="6" t="s">
        <v>46</v>
      </c>
      <c r="E10" s="6" t="s">
        <v>34</v>
      </c>
      <c r="F10" s="6" t="s">
        <v>34</v>
      </c>
      <c r="G10" s="6">
        <v>2017</v>
      </c>
      <c r="H10" s="6" t="str">
        <f>CONCATENATE("74270004422")</f>
        <v>74270004422</v>
      </c>
      <c r="I10" s="6" t="s">
        <v>28</v>
      </c>
      <c r="J10" s="6" t="s">
        <v>38</v>
      </c>
      <c r="K10" s="6" t="str">
        <f>CONCATENATE("")</f>
        <v/>
      </c>
      <c r="L10" s="6" t="str">
        <f>CONCATENATE("4 4.1 2a")</f>
        <v>4 4.1 2a</v>
      </c>
      <c r="M10" s="6" t="str">
        <f>CONCATENATE("MGGFRC81M58B474M")</f>
        <v>MGGFRC81M58B474M</v>
      </c>
      <c r="N10" s="6" t="s">
        <v>52</v>
      </c>
      <c r="O10" s="6" t="s">
        <v>48</v>
      </c>
      <c r="P10" s="7">
        <v>42937</v>
      </c>
      <c r="Q10" s="6" t="s">
        <v>30</v>
      </c>
      <c r="R10" s="6" t="s">
        <v>31</v>
      </c>
      <c r="S10" s="6" t="s">
        <v>32</v>
      </c>
      <c r="T10" s="8">
        <v>29047.79</v>
      </c>
      <c r="U10" s="8">
        <v>12525.41</v>
      </c>
      <c r="V10" s="8">
        <v>11566.83</v>
      </c>
      <c r="W10" s="6">
        <v>0</v>
      </c>
      <c r="X10" s="6">
        <v>4955.55</v>
      </c>
    </row>
    <row r="11" spans="1:24" ht="24.75" x14ac:dyDescent="0.25">
      <c r="A11" s="6" t="s">
        <v>25</v>
      </c>
      <c r="B11" s="6" t="s">
        <v>33</v>
      </c>
      <c r="C11" s="6" t="s">
        <v>36</v>
      </c>
      <c r="D11" s="6" t="s">
        <v>46</v>
      </c>
      <c r="E11" s="6" t="s">
        <v>34</v>
      </c>
      <c r="F11" s="6" t="s">
        <v>34</v>
      </c>
      <c r="G11" s="6">
        <v>2017</v>
      </c>
      <c r="H11" s="6" t="str">
        <f>CONCATENATE("74270005403")</f>
        <v>74270005403</v>
      </c>
      <c r="I11" s="6" t="s">
        <v>28</v>
      </c>
      <c r="J11" s="6" t="s">
        <v>38</v>
      </c>
      <c r="K11" s="6" t="str">
        <f>CONCATENATE("")</f>
        <v/>
      </c>
      <c r="L11" s="6" t="str">
        <f>CONCATENATE("4 4.1 2a")</f>
        <v>4 4.1 2a</v>
      </c>
      <c r="M11" s="6" t="str">
        <f>CONCATENATE("SLVFBA73D20B474Q")</f>
        <v>SLVFBA73D20B474Q</v>
      </c>
      <c r="N11" s="6" t="s">
        <v>53</v>
      </c>
      <c r="O11" s="6" t="s">
        <v>48</v>
      </c>
      <c r="P11" s="7">
        <v>42937</v>
      </c>
      <c r="Q11" s="6" t="s">
        <v>30</v>
      </c>
      <c r="R11" s="6" t="s">
        <v>35</v>
      </c>
      <c r="S11" s="6" t="s">
        <v>32</v>
      </c>
      <c r="T11" s="8">
        <v>16640</v>
      </c>
      <c r="U11" s="8">
        <v>7175.17</v>
      </c>
      <c r="V11" s="8">
        <v>6626.05</v>
      </c>
      <c r="W11" s="6">
        <v>0</v>
      </c>
      <c r="X11" s="6">
        <v>2838.78</v>
      </c>
    </row>
    <row r="12" spans="1:24" ht="24.75" x14ac:dyDescent="0.25">
      <c r="A12" s="6" t="s">
        <v>25</v>
      </c>
      <c r="B12" s="6" t="s">
        <v>33</v>
      </c>
      <c r="C12" s="6" t="s">
        <v>36</v>
      </c>
      <c r="D12" s="6" t="s">
        <v>41</v>
      </c>
      <c r="E12" s="6" t="s">
        <v>34</v>
      </c>
      <c r="F12" s="6" t="s">
        <v>34</v>
      </c>
      <c r="G12" s="6">
        <v>2017</v>
      </c>
      <c r="H12" s="6" t="str">
        <f>CONCATENATE("74270005304")</f>
        <v>74270005304</v>
      </c>
      <c r="I12" s="6" t="s">
        <v>28</v>
      </c>
      <c r="J12" s="6" t="s">
        <v>38</v>
      </c>
      <c r="K12" s="6" t="str">
        <f>CONCATENATE("")</f>
        <v/>
      </c>
      <c r="L12" s="6" t="str">
        <f>CONCATENATE("4 4.1 2a")</f>
        <v>4 4.1 2a</v>
      </c>
      <c r="M12" s="6" t="str">
        <f>CONCATENATE("CSTMRN70D26H769G")</f>
        <v>CSTMRN70D26H769G</v>
      </c>
      <c r="N12" s="6" t="s">
        <v>54</v>
      </c>
      <c r="O12" s="6" t="s">
        <v>48</v>
      </c>
      <c r="P12" s="7">
        <v>42937</v>
      </c>
      <c r="Q12" s="6" t="s">
        <v>30</v>
      </c>
      <c r="R12" s="6" t="s">
        <v>49</v>
      </c>
      <c r="S12" s="6" t="s">
        <v>32</v>
      </c>
      <c r="T12" s="8">
        <v>18711.43</v>
      </c>
      <c r="U12" s="8">
        <v>8068.37</v>
      </c>
      <c r="V12" s="8">
        <v>7450.89</v>
      </c>
      <c r="W12" s="6">
        <v>0</v>
      </c>
      <c r="X12" s="6">
        <v>3192.17</v>
      </c>
    </row>
    <row r="13" spans="1:24" ht="24.75" x14ac:dyDescent="0.25">
      <c r="A13" s="6" t="s">
        <v>25</v>
      </c>
      <c r="B13" s="6" t="s">
        <v>33</v>
      </c>
      <c r="C13" s="6" t="s">
        <v>36</v>
      </c>
      <c r="D13" s="6" t="s">
        <v>41</v>
      </c>
      <c r="E13" s="6" t="s">
        <v>34</v>
      </c>
      <c r="F13" s="6" t="s">
        <v>34</v>
      </c>
      <c r="G13" s="6">
        <v>2017</v>
      </c>
      <c r="H13" s="6" t="str">
        <f>CONCATENATE("74270005585")</f>
        <v>74270005585</v>
      </c>
      <c r="I13" s="6" t="s">
        <v>28</v>
      </c>
      <c r="J13" s="6" t="s">
        <v>38</v>
      </c>
      <c r="K13" s="6" t="str">
        <f>CONCATENATE("")</f>
        <v/>
      </c>
      <c r="L13" s="6" t="str">
        <f>CONCATENATE("6 6.1 2b")</f>
        <v>6 6.1 2b</v>
      </c>
      <c r="M13" s="6" t="str">
        <f>CONCATENATE("MZZSFN89D15H769C")</f>
        <v>MZZSFN89D15H769C</v>
      </c>
      <c r="N13" s="6" t="s">
        <v>55</v>
      </c>
      <c r="O13" s="6" t="s">
        <v>40</v>
      </c>
      <c r="P13" s="7">
        <v>42937</v>
      </c>
      <c r="Q13" s="6" t="s">
        <v>30</v>
      </c>
      <c r="R13" s="6" t="s">
        <v>35</v>
      </c>
      <c r="S13" s="6" t="s">
        <v>32</v>
      </c>
      <c r="T13" s="8">
        <v>49000</v>
      </c>
      <c r="U13" s="8">
        <v>21128.799999999999</v>
      </c>
      <c r="V13" s="8">
        <v>19511.8</v>
      </c>
      <c r="W13" s="6">
        <v>0</v>
      </c>
      <c r="X13" s="6">
        <v>8359.4</v>
      </c>
    </row>
    <row r="14" spans="1:24" ht="24.75" x14ac:dyDescent="0.25">
      <c r="A14" s="6" t="s">
        <v>25</v>
      </c>
      <c r="B14" s="6" t="s">
        <v>33</v>
      </c>
      <c r="C14" s="6" t="s">
        <v>36</v>
      </c>
      <c r="D14" s="6" t="s">
        <v>41</v>
      </c>
      <c r="E14" s="6" t="s">
        <v>34</v>
      </c>
      <c r="F14" s="6" t="s">
        <v>34</v>
      </c>
      <c r="G14" s="6">
        <v>2017</v>
      </c>
      <c r="H14" s="6" t="str">
        <f>CONCATENATE("74270005932")</f>
        <v>74270005932</v>
      </c>
      <c r="I14" s="6" t="s">
        <v>28</v>
      </c>
      <c r="J14" s="6" t="s">
        <v>38</v>
      </c>
      <c r="K14" s="6" t="str">
        <f>CONCATENATE("")</f>
        <v/>
      </c>
      <c r="L14" s="6" t="str">
        <f>CONCATENATE("4 4.1 2a")</f>
        <v>4 4.1 2a</v>
      </c>
      <c r="M14" s="6" t="str">
        <f>CONCATENATE("FDLNCL49M10H588E")</f>
        <v>FDLNCL49M10H588E</v>
      </c>
      <c r="N14" s="6" t="s">
        <v>56</v>
      </c>
      <c r="O14" s="6" t="s">
        <v>48</v>
      </c>
      <c r="P14" s="7">
        <v>42937</v>
      </c>
      <c r="Q14" s="6" t="s">
        <v>30</v>
      </c>
      <c r="R14" s="6" t="s">
        <v>49</v>
      </c>
      <c r="S14" s="6" t="s">
        <v>32</v>
      </c>
      <c r="T14" s="8">
        <v>21791.08</v>
      </c>
      <c r="U14" s="8">
        <v>9396.31</v>
      </c>
      <c r="V14" s="8">
        <v>8677.2099999999991</v>
      </c>
      <c r="W14" s="6">
        <v>0</v>
      </c>
      <c r="X14" s="6">
        <v>3717.56</v>
      </c>
    </row>
    <row r="15" spans="1:24" ht="24.75" x14ac:dyDescent="0.25">
      <c r="A15" s="6" t="s">
        <v>25</v>
      </c>
      <c r="B15" s="6" t="s">
        <v>33</v>
      </c>
      <c r="C15" s="6" t="s">
        <v>36</v>
      </c>
      <c r="D15" s="6" t="s">
        <v>37</v>
      </c>
      <c r="E15" s="6" t="s">
        <v>34</v>
      </c>
      <c r="F15" s="6" t="s">
        <v>34</v>
      </c>
      <c r="G15" s="6">
        <v>2017</v>
      </c>
      <c r="H15" s="6" t="str">
        <f>CONCATENATE("74270003937")</f>
        <v>74270003937</v>
      </c>
      <c r="I15" s="6" t="s">
        <v>28</v>
      </c>
      <c r="J15" s="6" t="s">
        <v>38</v>
      </c>
      <c r="K15" s="6" t="str">
        <f>CONCATENATE("")</f>
        <v/>
      </c>
      <c r="L15" s="6" t="str">
        <f>CONCATENATE("6 6.1 2b")</f>
        <v>6 6.1 2b</v>
      </c>
      <c r="M15" s="6" t="str">
        <f>CONCATENATE("CRBSNT97R52L500U")</f>
        <v>CRBSNT97R52L500U</v>
      </c>
      <c r="N15" s="6" t="s">
        <v>57</v>
      </c>
      <c r="O15" s="6" t="s">
        <v>40</v>
      </c>
      <c r="P15" s="7">
        <v>42937</v>
      </c>
      <c r="Q15" s="6" t="s">
        <v>30</v>
      </c>
      <c r="R15" s="6" t="s">
        <v>35</v>
      </c>
      <c r="S15" s="6" t="s">
        <v>32</v>
      </c>
      <c r="T15" s="8">
        <v>49000</v>
      </c>
      <c r="U15" s="8">
        <v>21128.799999999999</v>
      </c>
      <c r="V15" s="8">
        <v>19511.8</v>
      </c>
      <c r="W15" s="6">
        <v>0</v>
      </c>
      <c r="X15" s="6">
        <v>8359.4</v>
      </c>
    </row>
    <row r="16" spans="1:24" ht="24.75" x14ac:dyDescent="0.25">
      <c r="A16" s="6" t="s">
        <v>25</v>
      </c>
      <c r="B16" s="6" t="s">
        <v>33</v>
      </c>
      <c r="C16" s="6" t="s">
        <v>36</v>
      </c>
      <c r="D16" s="6" t="s">
        <v>41</v>
      </c>
      <c r="E16" s="6" t="s">
        <v>34</v>
      </c>
      <c r="F16" s="6" t="s">
        <v>34</v>
      </c>
      <c r="G16" s="6">
        <v>2017</v>
      </c>
      <c r="H16" s="6" t="str">
        <f>CONCATENATE("74270006070")</f>
        <v>74270006070</v>
      </c>
      <c r="I16" s="6" t="s">
        <v>28</v>
      </c>
      <c r="J16" s="6" t="s">
        <v>38</v>
      </c>
      <c r="K16" s="6" t="str">
        <f>CONCATENATE("")</f>
        <v/>
      </c>
      <c r="L16" s="6" t="str">
        <f>CONCATENATE("6 6.1 2b")</f>
        <v>6 6.1 2b</v>
      </c>
      <c r="M16" s="6" t="str">
        <f>CONCATENATE("SRTLCU92A07A252F")</f>
        <v>SRTLCU92A07A252F</v>
      </c>
      <c r="N16" s="6" t="s">
        <v>58</v>
      </c>
      <c r="O16" s="6" t="s">
        <v>40</v>
      </c>
      <c r="P16" s="7">
        <v>42937</v>
      </c>
      <c r="Q16" s="6" t="s">
        <v>30</v>
      </c>
      <c r="R16" s="6" t="s">
        <v>35</v>
      </c>
      <c r="S16" s="6" t="s">
        <v>32</v>
      </c>
      <c r="T16" s="8">
        <v>49000</v>
      </c>
      <c r="U16" s="8">
        <v>21128.799999999999</v>
      </c>
      <c r="V16" s="8">
        <v>19511.8</v>
      </c>
      <c r="W16" s="6">
        <v>0</v>
      </c>
      <c r="X16" s="6">
        <v>8359.4</v>
      </c>
    </row>
    <row r="17" spans="1:24" ht="24.75" x14ac:dyDescent="0.25">
      <c r="A17" s="6" t="s">
        <v>25</v>
      </c>
      <c r="B17" s="6" t="s">
        <v>33</v>
      </c>
      <c r="C17" s="6" t="s">
        <v>36</v>
      </c>
      <c r="D17" s="6" t="s">
        <v>41</v>
      </c>
      <c r="E17" s="6" t="s">
        <v>34</v>
      </c>
      <c r="F17" s="6" t="s">
        <v>34</v>
      </c>
      <c r="G17" s="6">
        <v>2017</v>
      </c>
      <c r="H17" s="6" t="str">
        <f>CONCATENATE("74270006146")</f>
        <v>74270006146</v>
      </c>
      <c r="I17" s="6" t="s">
        <v>28</v>
      </c>
      <c r="J17" s="6" t="s">
        <v>38</v>
      </c>
      <c r="K17" s="6" t="str">
        <f>CONCATENATE("")</f>
        <v/>
      </c>
      <c r="L17" s="6" t="str">
        <f>CONCATENATE("6 6.1 2b")</f>
        <v>6 6.1 2b</v>
      </c>
      <c r="M17" s="6" t="str">
        <f>CONCATENATE("02271970440")</f>
        <v>02271970440</v>
      </c>
      <c r="N17" s="6" t="s">
        <v>59</v>
      </c>
      <c r="O17" s="6" t="s">
        <v>40</v>
      </c>
      <c r="P17" s="7">
        <v>42937</v>
      </c>
      <c r="Q17" s="6" t="s">
        <v>30</v>
      </c>
      <c r="R17" s="6" t="s">
        <v>35</v>
      </c>
      <c r="S17" s="6" t="s">
        <v>32</v>
      </c>
      <c r="T17" s="8">
        <v>98000</v>
      </c>
      <c r="U17" s="8">
        <v>42257.599999999999</v>
      </c>
      <c r="V17" s="8">
        <v>39023.599999999999</v>
      </c>
      <c r="W17" s="6">
        <v>0</v>
      </c>
      <c r="X17" s="6">
        <v>16718.8</v>
      </c>
    </row>
    <row r="18" spans="1:24" ht="24.75" x14ac:dyDescent="0.25">
      <c r="A18" s="6" t="s">
        <v>25</v>
      </c>
      <c r="B18" s="6" t="s">
        <v>33</v>
      </c>
      <c r="C18" s="6" t="s">
        <v>36</v>
      </c>
      <c r="D18" s="6" t="s">
        <v>41</v>
      </c>
      <c r="E18" s="6" t="s">
        <v>34</v>
      </c>
      <c r="F18" s="6" t="s">
        <v>34</v>
      </c>
      <c r="G18" s="6">
        <v>2017</v>
      </c>
      <c r="H18" s="6" t="str">
        <f>CONCATENATE("74270005239")</f>
        <v>74270005239</v>
      </c>
      <c r="I18" s="6" t="s">
        <v>28</v>
      </c>
      <c r="J18" s="6" t="s">
        <v>38</v>
      </c>
      <c r="K18" s="6" t="str">
        <f>CONCATENATE("")</f>
        <v/>
      </c>
      <c r="L18" s="6" t="str">
        <f>CONCATENATE("4 4.1 2a")</f>
        <v>4 4.1 2a</v>
      </c>
      <c r="M18" s="6" t="str">
        <f>CONCATENATE("02268450448")</f>
        <v>02268450448</v>
      </c>
      <c r="N18" s="6" t="s">
        <v>60</v>
      </c>
      <c r="O18" s="6" t="s">
        <v>48</v>
      </c>
      <c r="P18" s="7">
        <v>42937</v>
      </c>
      <c r="Q18" s="6" t="s">
        <v>30</v>
      </c>
      <c r="R18" s="6" t="s">
        <v>49</v>
      </c>
      <c r="S18" s="6" t="s">
        <v>32</v>
      </c>
      <c r="T18" s="8">
        <v>46394</v>
      </c>
      <c r="U18" s="8">
        <v>20005.09</v>
      </c>
      <c r="V18" s="8">
        <v>18474.09</v>
      </c>
      <c r="W18" s="6">
        <v>0</v>
      </c>
      <c r="X18" s="6">
        <v>7914.82</v>
      </c>
    </row>
    <row r="19" spans="1:24" ht="24.75" x14ac:dyDescent="0.25">
      <c r="A19" s="6" t="s">
        <v>25</v>
      </c>
      <c r="B19" s="6" t="s">
        <v>33</v>
      </c>
      <c r="C19" s="6" t="s">
        <v>36</v>
      </c>
      <c r="D19" s="6" t="s">
        <v>41</v>
      </c>
      <c r="E19" s="6" t="s">
        <v>34</v>
      </c>
      <c r="F19" s="6" t="s">
        <v>34</v>
      </c>
      <c r="G19" s="6">
        <v>2017</v>
      </c>
      <c r="H19" s="6" t="str">
        <f>CONCATENATE("74270005643")</f>
        <v>74270005643</v>
      </c>
      <c r="I19" s="6" t="s">
        <v>28</v>
      </c>
      <c r="J19" s="6" t="s">
        <v>38</v>
      </c>
      <c r="K19" s="6" t="str">
        <f>CONCATENATE("")</f>
        <v/>
      </c>
      <c r="L19" s="6" t="str">
        <f>CONCATENATE("6 6.1 2b")</f>
        <v>6 6.1 2b</v>
      </c>
      <c r="M19" s="6" t="str">
        <f>CONCATENATE("02274720446")</f>
        <v>02274720446</v>
      </c>
      <c r="N19" s="6" t="s">
        <v>61</v>
      </c>
      <c r="O19" s="6" t="s">
        <v>40</v>
      </c>
      <c r="P19" s="7">
        <v>42937</v>
      </c>
      <c r="Q19" s="6" t="s">
        <v>30</v>
      </c>
      <c r="R19" s="6" t="s">
        <v>35</v>
      </c>
      <c r="S19" s="6" t="s">
        <v>32</v>
      </c>
      <c r="T19" s="8">
        <v>49000</v>
      </c>
      <c r="U19" s="8">
        <v>21128.799999999999</v>
      </c>
      <c r="V19" s="8">
        <v>19511.8</v>
      </c>
      <c r="W19" s="6">
        <v>0</v>
      </c>
      <c r="X19" s="6">
        <v>8359.4</v>
      </c>
    </row>
    <row r="20" spans="1:24" ht="24.75" x14ac:dyDescent="0.25">
      <c r="A20" s="6" t="s">
        <v>25</v>
      </c>
      <c r="B20" s="6" t="s">
        <v>33</v>
      </c>
      <c r="C20" s="6" t="s">
        <v>36</v>
      </c>
      <c r="D20" s="6" t="s">
        <v>37</v>
      </c>
      <c r="E20" s="6" t="s">
        <v>34</v>
      </c>
      <c r="F20" s="6" t="s">
        <v>34</v>
      </c>
      <c r="G20" s="6">
        <v>2017</v>
      </c>
      <c r="H20" s="6" t="str">
        <f>CONCATENATE("74270005874")</f>
        <v>74270005874</v>
      </c>
      <c r="I20" s="6" t="s">
        <v>28</v>
      </c>
      <c r="J20" s="6" t="s">
        <v>38</v>
      </c>
      <c r="K20" s="6" t="str">
        <f>CONCATENATE("")</f>
        <v/>
      </c>
      <c r="L20" s="6" t="str">
        <f>CONCATENATE("4 4.1 2a")</f>
        <v>4 4.1 2a</v>
      </c>
      <c r="M20" s="6" t="str">
        <f>CONCATENATE("NDRSMN77L67L498X")</f>
        <v>NDRSMN77L67L498X</v>
      </c>
      <c r="N20" s="6" t="s">
        <v>62</v>
      </c>
      <c r="O20" s="6" t="s">
        <v>48</v>
      </c>
      <c r="P20" s="7">
        <v>42937</v>
      </c>
      <c r="Q20" s="6" t="s">
        <v>30</v>
      </c>
      <c r="R20" s="6" t="s">
        <v>31</v>
      </c>
      <c r="S20" s="6" t="s">
        <v>32</v>
      </c>
      <c r="T20" s="8">
        <v>23830.58</v>
      </c>
      <c r="U20" s="8">
        <v>10275.75</v>
      </c>
      <c r="V20" s="8">
        <v>9489.34</v>
      </c>
      <c r="W20" s="6">
        <v>0</v>
      </c>
      <c r="X20" s="6">
        <v>4065.49</v>
      </c>
    </row>
    <row r="21" spans="1:24" ht="24.75" x14ac:dyDescent="0.25">
      <c r="A21" s="6" t="s">
        <v>25</v>
      </c>
      <c r="B21" s="6" t="s">
        <v>33</v>
      </c>
      <c r="C21" s="6" t="s">
        <v>36</v>
      </c>
      <c r="D21" s="6" t="s">
        <v>37</v>
      </c>
      <c r="E21" s="6" t="s">
        <v>34</v>
      </c>
      <c r="F21" s="6" t="s">
        <v>34</v>
      </c>
      <c r="G21" s="6">
        <v>2017</v>
      </c>
      <c r="H21" s="6" t="str">
        <f>CONCATENATE("74270006005")</f>
        <v>74270006005</v>
      </c>
      <c r="I21" s="6" t="s">
        <v>28</v>
      </c>
      <c r="J21" s="6" t="s">
        <v>38</v>
      </c>
      <c r="K21" s="6" t="str">
        <f>CONCATENATE("")</f>
        <v/>
      </c>
      <c r="L21" s="6" t="str">
        <f>CONCATENATE("4 4.1 2a")</f>
        <v>4 4.1 2a</v>
      </c>
      <c r="M21" s="6" t="str">
        <f>CONCATENATE("MNCDNL67M08D749S")</f>
        <v>MNCDNL67M08D749S</v>
      </c>
      <c r="N21" s="6" t="s">
        <v>63</v>
      </c>
      <c r="O21" s="6" t="s">
        <v>48</v>
      </c>
      <c r="P21" s="7">
        <v>42937</v>
      </c>
      <c r="Q21" s="6" t="s">
        <v>30</v>
      </c>
      <c r="R21" s="6" t="s">
        <v>35</v>
      </c>
      <c r="S21" s="6" t="s">
        <v>32</v>
      </c>
      <c r="T21" s="8">
        <v>17200</v>
      </c>
      <c r="U21" s="8">
        <v>7416.64</v>
      </c>
      <c r="V21" s="8">
        <v>6849.04</v>
      </c>
      <c r="W21" s="6">
        <v>0</v>
      </c>
      <c r="X21" s="6">
        <v>2934.32</v>
      </c>
    </row>
    <row r="22" spans="1:24" ht="24.75" x14ac:dyDescent="0.25">
      <c r="A22" s="6" t="s">
        <v>25</v>
      </c>
      <c r="B22" s="6" t="s">
        <v>33</v>
      </c>
      <c r="C22" s="6" t="s">
        <v>36</v>
      </c>
      <c r="D22" s="6" t="s">
        <v>41</v>
      </c>
      <c r="E22" s="6" t="s">
        <v>34</v>
      </c>
      <c r="F22" s="6" t="s">
        <v>34</v>
      </c>
      <c r="G22" s="6">
        <v>2017</v>
      </c>
      <c r="H22" s="6" t="str">
        <f>CONCATENATE("74270005825")</f>
        <v>74270005825</v>
      </c>
      <c r="I22" s="6" t="s">
        <v>28</v>
      </c>
      <c r="J22" s="6" t="s">
        <v>38</v>
      </c>
      <c r="K22" s="6" t="str">
        <f>CONCATENATE("")</f>
        <v/>
      </c>
      <c r="L22" s="6" t="str">
        <f>CONCATENATE("4 4.1 2a")</f>
        <v>4 4.1 2a</v>
      </c>
      <c r="M22" s="6" t="str">
        <f>CONCATENATE("MRTLSS80H62A462B")</f>
        <v>MRTLSS80H62A462B</v>
      </c>
      <c r="N22" s="6" t="s">
        <v>64</v>
      </c>
      <c r="O22" s="6" t="s">
        <v>48</v>
      </c>
      <c r="P22" s="7">
        <v>42937</v>
      </c>
      <c r="Q22" s="6" t="s">
        <v>30</v>
      </c>
      <c r="R22" s="6" t="s">
        <v>49</v>
      </c>
      <c r="S22" s="6" t="s">
        <v>32</v>
      </c>
      <c r="T22" s="8">
        <v>13494.94</v>
      </c>
      <c r="U22" s="8">
        <v>5819.02</v>
      </c>
      <c r="V22" s="8">
        <v>5373.69</v>
      </c>
      <c r="W22" s="6">
        <v>0</v>
      </c>
      <c r="X22" s="6">
        <v>2302.23</v>
      </c>
    </row>
    <row r="23" spans="1:24" ht="24.75" x14ac:dyDescent="0.25">
      <c r="A23" s="6" t="s">
        <v>25</v>
      </c>
      <c r="B23" s="6" t="s">
        <v>33</v>
      </c>
      <c r="C23" s="6" t="s">
        <v>36</v>
      </c>
      <c r="D23" s="6" t="s">
        <v>46</v>
      </c>
      <c r="E23" s="6" t="s">
        <v>34</v>
      </c>
      <c r="F23" s="6" t="s">
        <v>34</v>
      </c>
      <c r="G23" s="6">
        <v>2017</v>
      </c>
      <c r="H23" s="6" t="str">
        <f>CONCATENATE("74270005221")</f>
        <v>74270005221</v>
      </c>
      <c r="I23" s="6" t="s">
        <v>28</v>
      </c>
      <c r="J23" s="6" t="s">
        <v>38</v>
      </c>
      <c r="K23" s="6" t="str">
        <f>CONCATENATE("")</f>
        <v/>
      </c>
      <c r="L23" s="6" t="str">
        <f>CONCATENATE("4 4.1 2a")</f>
        <v>4 4.1 2a</v>
      </c>
      <c r="M23" s="6" t="str">
        <f>CONCATENATE("01775680430")</f>
        <v>01775680430</v>
      </c>
      <c r="N23" s="6" t="s">
        <v>65</v>
      </c>
      <c r="O23" s="6" t="s">
        <v>48</v>
      </c>
      <c r="P23" s="7">
        <v>42937</v>
      </c>
      <c r="Q23" s="6" t="s">
        <v>30</v>
      </c>
      <c r="R23" s="6" t="s">
        <v>49</v>
      </c>
      <c r="S23" s="6" t="s">
        <v>32</v>
      </c>
      <c r="T23" s="8">
        <v>183911.35</v>
      </c>
      <c r="U23" s="8">
        <v>79302.570000000007</v>
      </c>
      <c r="V23" s="8">
        <v>73233.5</v>
      </c>
      <c r="W23" s="6">
        <v>0</v>
      </c>
      <c r="X23" s="6">
        <v>31375.279999999999</v>
      </c>
    </row>
    <row r="24" spans="1:24" ht="24.75" x14ac:dyDescent="0.25">
      <c r="A24" s="6" t="s">
        <v>25</v>
      </c>
      <c r="B24" s="6" t="s">
        <v>26</v>
      </c>
      <c r="C24" s="6" t="s">
        <v>36</v>
      </c>
      <c r="D24" s="6" t="s">
        <v>37</v>
      </c>
      <c r="E24" s="6" t="s">
        <v>27</v>
      </c>
      <c r="F24" s="6" t="s">
        <v>66</v>
      </c>
      <c r="G24" s="6">
        <v>2015</v>
      </c>
      <c r="H24" s="6" t="str">
        <f>CONCATENATE("54715294341")</f>
        <v>54715294341</v>
      </c>
      <c r="I24" s="6" t="s">
        <v>28</v>
      </c>
      <c r="J24" s="6" t="s">
        <v>29</v>
      </c>
      <c r="K24" s="6" t="str">
        <f>CONCATENATE("214")</f>
        <v>214</v>
      </c>
      <c r="L24" s="6" t="str">
        <f>CONCATENATE("11 11.1 4b - 11 11.2 4b")</f>
        <v>11 11.1 4b - 11 11.2 4b</v>
      </c>
      <c r="M24" s="6" t="str">
        <f>CONCATENATE("MTTSMN70S19I459M")</f>
        <v>MTTSMN70S19I459M</v>
      </c>
      <c r="N24" s="6" t="s">
        <v>67</v>
      </c>
      <c r="O24" s="6" t="s">
        <v>68</v>
      </c>
      <c r="P24" s="7">
        <v>42586</v>
      </c>
      <c r="Q24" s="6" t="s">
        <v>30</v>
      </c>
      <c r="R24" s="6" t="s">
        <v>31</v>
      </c>
      <c r="S24" s="6" t="s">
        <v>32</v>
      </c>
      <c r="T24" s="8">
        <v>4877.0200000000004</v>
      </c>
      <c r="U24" s="8">
        <v>2102.9699999999998</v>
      </c>
      <c r="V24" s="8">
        <v>1942.03</v>
      </c>
      <c r="W24" s="6">
        <v>0</v>
      </c>
      <c r="X24" s="6">
        <v>832.02</v>
      </c>
    </row>
    <row r="25" spans="1:24" ht="24.75" x14ac:dyDescent="0.25">
      <c r="A25" s="6" t="s">
        <v>25</v>
      </c>
      <c r="B25" s="6" t="s">
        <v>33</v>
      </c>
      <c r="C25" s="6" t="s">
        <v>36</v>
      </c>
      <c r="D25" s="6" t="s">
        <v>46</v>
      </c>
      <c r="E25" s="6" t="s">
        <v>34</v>
      </c>
      <c r="F25" s="6" t="s">
        <v>34</v>
      </c>
      <c r="G25" s="6">
        <v>2017</v>
      </c>
      <c r="H25" s="6" t="str">
        <f>CONCATENATE("74270006153")</f>
        <v>74270006153</v>
      </c>
      <c r="I25" s="6" t="s">
        <v>28</v>
      </c>
      <c r="J25" s="6" t="s">
        <v>38</v>
      </c>
      <c r="K25" s="6" t="str">
        <f>CONCATENATE("")</f>
        <v/>
      </c>
      <c r="L25" s="6" t="str">
        <f>CONCATENATE("6 6.1 2b")</f>
        <v>6 6.1 2b</v>
      </c>
      <c r="M25" s="6" t="str">
        <f>CONCATENATE("PCCGNY80T70L366K")</f>
        <v>PCCGNY80T70L366K</v>
      </c>
      <c r="N25" s="6" t="s">
        <v>69</v>
      </c>
      <c r="O25" s="6" t="s">
        <v>40</v>
      </c>
      <c r="P25" s="7">
        <v>42937</v>
      </c>
      <c r="Q25" s="6" t="s">
        <v>30</v>
      </c>
      <c r="R25" s="6" t="s">
        <v>35</v>
      </c>
      <c r="S25" s="6" t="s">
        <v>32</v>
      </c>
      <c r="T25" s="8">
        <v>49000</v>
      </c>
      <c r="U25" s="8">
        <v>21128.799999999999</v>
      </c>
      <c r="V25" s="8">
        <v>19511.8</v>
      </c>
      <c r="W25" s="6">
        <v>0</v>
      </c>
      <c r="X25" s="6">
        <v>8359.4</v>
      </c>
    </row>
    <row r="26" spans="1:24" ht="24.75" x14ac:dyDescent="0.25">
      <c r="A26" s="6" t="s">
        <v>25</v>
      </c>
      <c r="B26" s="6" t="s">
        <v>33</v>
      </c>
      <c r="C26" s="6" t="s">
        <v>36</v>
      </c>
      <c r="D26" s="6" t="s">
        <v>41</v>
      </c>
      <c r="E26" s="6" t="s">
        <v>34</v>
      </c>
      <c r="F26" s="6" t="s">
        <v>34</v>
      </c>
      <c r="G26" s="6">
        <v>2017</v>
      </c>
      <c r="H26" s="6" t="str">
        <f>CONCATENATE("74270006062")</f>
        <v>74270006062</v>
      </c>
      <c r="I26" s="6" t="s">
        <v>28</v>
      </c>
      <c r="J26" s="6" t="s">
        <v>38</v>
      </c>
      <c r="K26" s="6" t="str">
        <f>CONCATENATE("")</f>
        <v/>
      </c>
      <c r="L26" s="6" t="str">
        <f>CONCATENATE("6 6.1 2b")</f>
        <v>6 6.1 2b</v>
      </c>
      <c r="M26" s="6" t="str">
        <f>CONCATENATE("BGRRRT79A41E526T")</f>
        <v>BGRRRT79A41E526T</v>
      </c>
      <c r="N26" s="6" t="s">
        <v>70</v>
      </c>
      <c r="O26" s="6" t="s">
        <v>40</v>
      </c>
      <c r="P26" s="7">
        <v>42937</v>
      </c>
      <c r="Q26" s="6" t="s">
        <v>30</v>
      </c>
      <c r="R26" s="6" t="s">
        <v>35</v>
      </c>
      <c r="S26" s="6" t="s">
        <v>32</v>
      </c>
      <c r="T26" s="8">
        <v>49000</v>
      </c>
      <c r="U26" s="8">
        <v>21128.799999999999</v>
      </c>
      <c r="V26" s="8">
        <v>19511.8</v>
      </c>
      <c r="W26" s="6">
        <v>0</v>
      </c>
      <c r="X26" s="6">
        <v>8359.4</v>
      </c>
    </row>
  </sheetData>
  <mergeCells count="2">
    <mergeCell ref="A1:X1"/>
    <mergeCell ref="A2:X2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2017-07-27T09:26:09Z</dcterms:created>
  <dcterms:modified xsi:type="dcterms:W3CDTF">2017-07-27T09:26:40Z</dcterms:modified>
</cp:coreProperties>
</file>