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0710"/>
  </bookViews>
  <sheets>
    <sheet name="Dettaglio_Domande_Pagabili_AGEA" sheetId="1" r:id="rId1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<sst xmlns="http://schemas.openxmlformats.org/spreadsheetml/2006/main" count="389" uniqueCount="65">
  <si>
    <t>Dettaglio Domande Pagabili Decreto 86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</si>
  <si>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</si>
  <si>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</si>
  <si>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</si>
  <si>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</si>
  <si>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</si>
  <si>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</si>
  <si>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</si>
  <si>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</si>
  <si>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</si>
  <si>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</si>
  <si>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</si>
  <si>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</si>
  <si>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</si>
  <si>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</si>
  <si>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</si>
  <si>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</si>
  <si>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</si>
  <si>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</si>
  <si>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</si>
  <si>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</si>
  <si>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</si>
  <si>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</si>
  <si>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</si>
  <si>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</si>
  <si>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</si>
  <si>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NO</t>
  </si>
  <si>
    <t>Trascinamenti</t>
  </si>
  <si>
    <t>In Liquidazione</t>
  </si>
  <si>
    <t>Saldo</t>
  </si>
  <si>
    <t>Co-Finanziato</t>
  </si>
  <si>
    <t>SI</t>
  </si>
  <si>
    <t>Misure Strutturali</t>
  </si>
  <si>
    <t>IN PROPRIO</t>
  </si>
  <si>
    <t>MARCHE</t>
  </si>
  <si>
    <t>SERV. DEC. AGRICOLTURA E ALIMENTAZIONE - ANCONA</t>
  </si>
  <si>
    <t>MAGRINI ROSANNA</t>
  </si>
  <si>
    <t>AGEA.ASR.2017.0437584</t>
  </si>
  <si>
    <t>MAZZONI ANNA MARIA</t>
  </si>
  <si>
    <t>GUAZZARONI ILVA</t>
  </si>
  <si>
    <t>MASSACCESI MARTA</t>
  </si>
  <si>
    <t>PRINCIPI IVO</t>
  </si>
  <si>
    <t>SOCIETA' AGRICOLA SCHIAVONI S.S.</t>
  </si>
  <si>
    <t>ROSSETTI OFELIA</t>
  </si>
  <si>
    <t>EREDI PRINCIPI MIRCO S.S. SOCIETA' AGRICOLA</t>
  </si>
  <si>
    <t>CHIUCCONI RAFFAELLA</t>
  </si>
  <si>
    <t>ROSSINI PATRIZIA</t>
  </si>
  <si>
    <t>SOCIETA' AGRICOLA CARLO LEONARDI E FRATELLI</t>
  </si>
  <si>
    <t>TERNI ANTONIO</t>
  </si>
  <si>
    <t>OLIVIERI FABIO</t>
  </si>
  <si>
    <t>LORENZINI IDA</t>
  </si>
  <si>
    <t>BABBINI PAOLA</t>
  </si>
  <si>
    <t>BOLOGNINI MASSIMO</t>
  </si>
  <si>
    <t>DUBINI MARIO</t>
  </si>
  <si>
    <t>MARIANI SANDRO</t>
  </si>
  <si>
    <t>BALDINI ALESSANDRA</t>
  </si>
  <si>
    <t>CESARONI DANIELA</t>
  </si>
  <si>
    <t>BENADDUCI CECILIA E TAGLIARINI RODOLFO SOCIETA' SEMPLICE AGRICOLA</t>
  </si>
  <si>
    <t>MARIANI ENRICO</t>
  </si>
  <si>
    <t>SOCIETA' AGRICOLA ELISAPETTA</t>
  </si>
  <si>
    <t>CARDELLI FLAUDIA</t>
  </si>
  <si>
    <t>STECCONI PIERINO</t>
  </si>
  <si>
    <t>ZAZZARINI ADRIANA</t>
  </si>
  <si>
    <t>TARABELLI MASSIMO</t>
  </si>
  <si>
    <t>GIAMPAOLI GIAMPAOLA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</si>
</sst>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tabSelected="1" workbookViewId="0">
      <selection activeCell="D30" sqref="D30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2.140625" style="4" bestFit="1" customWidth="1"/>
    <col min="4" max="4" width="36.5703125" style="4" bestFit="1" customWidth="1"/>
    <col min="5" max="5" width="32.42578125" style="4" bestFit="1" customWidth="1"/>
    <col min="6" max="6" width="33.8554687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17.28515625" style="4" bestFit="1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32</v>
      </c>
      <c r="C4" s="6" t="s">
        <v>34</v>
      </c>
      <c r="D4" s="6" t="s">
        <v>35</v>
      </c>
      <c r="E4" s="6" t="s">
        <v>33</v>
      </c>
      <c r="F4" s="6" t="s">
        <v>33</v>
      </c>
      <c r="G4" s="6">
        <v>2008</v>
      </c>
      <c r="H4" s="6" t="str">
        <f>CONCATENATE("84758386167")</f>
        <v>84758386167</v>
      </c>
      <c r="I4" s="6" t="s">
        <v>26</v>
      </c>
      <c r="J4" s="6" t="s">
        <v>27</v>
      </c>
      <c r="K4" s="6" t="str">
        <f>CONCATENATE("132")</f>
        <v>132</v>
      </c>
      <c r="L4" s="6" t="str">
        <f>CONCATENATE("3 3.1 3a")</f>
        <v>3 3.1 3a</v>
      </c>
      <c r="M4" s="6" t="str">
        <f>CONCATENATE("MGRRNN47C48B468F")</f>
        <v>MGRRNN47C48B468F</v>
      </c>
      <c r="N4" s="6" t="s">
        <v>36</v>
      </c>
      <c r="O4" s="6" t="s">
        <v>37</v>
      </c>
      <c r="P4" s="7">
        <v>42901</v>
      </c>
      <c r="Q4" s="6" t="s">
        <v>28</v>
      </c>
      <c r="R4" s="6" t="s">
        <v>29</v>
      </c>
      <c r="S4" s="6" t="s">
        <v>30</v>
      </c>
      <c r="T4" s="6">
        <v>516.64</v>
      </c>
      <c r="U4" s="6">
        <v>222.78</v>
      </c>
      <c r="V4" s="6">
        <v>205.73</v>
      </c>
      <c r="W4" s="6">
        <v>0</v>
      </c>
      <c r="X4" s="6">
        <v>88.13</v>
      </c>
    </row>
    <row r="5" spans="1:24" ht="24.75" x14ac:dyDescent="0.25">
      <c r="A5" s="6" t="s">
        <v>25</v>
      </c>
      <c r="B5" s="6" t="s">
        <v>32</v>
      </c>
      <c r="C5" s="6" t="s">
        <v>34</v>
      </c>
      <c r="D5" s="6" t="s">
        <v>35</v>
      </c>
      <c r="E5" s="6" t="s">
        <v>33</v>
      </c>
      <c r="F5" s="6" t="s">
        <v>33</v>
      </c>
      <c r="G5" s="6">
        <v>2008</v>
      </c>
      <c r="H5" s="6" t="str">
        <f>CONCATENATE("84758385342")</f>
        <v>84758385342</v>
      </c>
      <c r="I5" s="6" t="s">
        <v>26</v>
      </c>
      <c r="J5" s="6" t="s">
        <v>27</v>
      </c>
      <c r="K5" s="6" t="str">
        <f>CONCATENATE("132")</f>
        <v>132</v>
      </c>
      <c r="L5" s="6" t="str">
        <f>CONCATENATE("3 3.1 3a")</f>
        <v>3 3.1 3a</v>
      </c>
      <c r="M5" s="6" t="str">
        <f>CONCATENATE("MZZNMR28B49I758T")</f>
        <v>MZZNMR28B49I758T</v>
      </c>
      <c r="N5" s="6" t="s">
        <v>38</v>
      </c>
      <c r="O5" s="6" t="s">
        <v>37</v>
      </c>
      <c r="P5" s="7">
        <v>42901</v>
      </c>
      <c r="Q5" s="6" t="s">
        <v>28</v>
      </c>
      <c r="R5" s="6" t="s">
        <v>29</v>
      </c>
      <c r="S5" s="6" t="s">
        <v>30</v>
      </c>
      <c r="T5" s="6">
        <v>280</v>
      </c>
      <c r="U5" s="6">
        <v>120.74</v>
      </c>
      <c r="V5" s="6">
        <v>111.5</v>
      </c>
      <c r="W5" s="6">
        <v>0</v>
      </c>
      <c r="X5" s="6">
        <v>47.76</v>
      </c>
    </row>
    <row r="6" spans="1:24" ht="24.75" x14ac:dyDescent="0.25">
      <c r="A6" s="6" t="s">
        <v>25</v>
      </c>
      <c r="B6" s="6" t="s">
        <v>32</v>
      </c>
      <c r="C6" s="6" t="s">
        <v>34</v>
      </c>
      <c r="D6" s="6" t="s">
        <v>35</v>
      </c>
      <c r="E6" s="6" t="s">
        <v>33</v>
      </c>
      <c r="F6" s="6" t="s">
        <v>33</v>
      </c>
      <c r="G6" s="6">
        <v>2008</v>
      </c>
      <c r="H6" s="6" t="str">
        <f>CONCATENATE("84758386043")</f>
        <v>84758386043</v>
      </c>
      <c r="I6" s="6" t="s">
        <v>26</v>
      </c>
      <c r="J6" s="6" t="s">
        <v>27</v>
      </c>
      <c r="K6" s="6" t="str">
        <f>CONCATENATE("132")</f>
        <v>132</v>
      </c>
      <c r="L6" s="6" t="str">
        <f>CONCATENATE("3 3.1 3a")</f>
        <v>3 3.1 3a</v>
      </c>
      <c r="M6" s="6" t="str">
        <f>CONCATENATE("GZZLVI43E56G919A")</f>
        <v>GZZLVI43E56G919A</v>
      </c>
      <c r="N6" s="6" t="s">
        <v>39</v>
      </c>
      <c r="O6" s="6" t="s">
        <v>37</v>
      </c>
      <c r="P6" s="7">
        <v>42901</v>
      </c>
      <c r="Q6" s="6" t="s">
        <v>28</v>
      </c>
      <c r="R6" s="6" t="s">
        <v>29</v>
      </c>
      <c r="S6" s="6" t="s">
        <v>30</v>
      </c>
      <c r="T6" s="6">
        <v>609.72</v>
      </c>
      <c r="U6" s="6">
        <v>262.91000000000003</v>
      </c>
      <c r="V6" s="6">
        <v>242.79</v>
      </c>
      <c r="W6" s="6">
        <v>0</v>
      </c>
      <c r="X6" s="6">
        <v>104.02</v>
      </c>
    </row>
    <row r="7" spans="1:24" ht="24.75" x14ac:dyDescent="0.25">
      <c r="A7" s="6" t="s">
        <v>25</v>
      </c>
      <c r="B7" s="6" t="s">
        <v>32</v>
      </c>
      <c r="C7" s="6" t="s">
        <v>34</v>
      </c>
      <c r="D7" s="6" t="s">
        <v>35</v>
      </c>
      <c r="E7" s="6" t="s">
        <v>33</v>
      </c>
      <c r="F7" s="6" t="s">
        <v>33</v>
      </c>
      <c r="G7" s="6">
        <v>2008</v>
      </c>
      <c r="H7" s="6" t="str">
        <f>CONCATENATE("84758385631")</f>
        <v>84758385631</v>
      </c>
      <c r="I7" s="6" t="s">
        <v>26</v>
      </c>
      <c r="J7" s="6" t="s">
        <v>27</v>
      </c>
      <c r="K7" s="6" t="str">
        <f>CONCATENATE("132")</f>
        <v>132</v>
      </c>
      <c r="L7" s="6" t="str">
        <f>CONCATENATE("3 3.1 3a")</f>
        <v>3 3.1 3a</v>
      </c>
      <c r="M7" s="6" t="str">
        <f>CONCATENATE("MSSMRT58A41A271V")</f>
        <v>MSSMRT58A41A271V</v>
      </c>
      <c r="N7" s="6" t="s">
        <v>40</v>
      </c>
      <c r="O7" s="6" t="s">
        <v>37</v>
      </c>
      <c r="P7" s="7">
        <v>42901</v>
      </c>
      <c r="Q7" s="6" t="s">
        <v>28</v>
      </c>
      <c r="R7" s="6" t="s">
        <v>29</v>
      </c>
      <c r="S7" s="6" t="s">
        <v>30</v>
      </c>
      <c r="T7" s="6">
        <v>140</v>
      </c>
      <c r="U7" s="6">
        <v>60.37</v>
      </c>
      <c r="V7" s="6">
        <v>55.75</v>
      </c>
      <c r="W7" s="6">
        <v>0</v>
      </c>
      <c r="X7" s="6">
        <v>23.88</v>
      </c>
    </row>
    <row r="8" spans="1:24" ht="24.75" x14ac:dyDescent="0.25">
      <c r="A8" s="6" t="s">
        <v>25</v>
      </c>
      <c r="B8" s="6" t="s">
        <v>32</v>
      </c>
      <c r="C8" s="6" t="s">
        <v>34</v>
      </c>
      <c r="D8" s="6" t="s">
        <v>35</v>
      </c>
      <c r="E8" s="6" t="s">
        <v>33</v>
      </c>
      <c r="F8" s="6" t="s">
        <v>33</v>
      </c>
      <c r="G8" s="6">
        <v>2008</v>
      </c>
      <c r="H8" s="6" t="str">
        <f>CONCATENATE("84758385466")</f>
        <v>84758385466</v>
      </c>
      <c r="I8" s="6" t="s">
        <v>26</v>
      </c>
      <c r="J8" s="6" t="s">
        <v>27</v>
      </c>
      <c r="K8" s="6" t="str">
        <f>CONCATENATE("132")</f>
        <v>132</v>
      </c>
      <c r="L8" s="6" t="str">
        <f>CONCATENATE("3 3.1 3a")</f>
        <v>3 3.1 3a</v>
      </c>
      <c r="M8" s="6" t="str">
        <f>CONCATENATE("PRNVIO61D21F978P")</f>
        <v>PRNVIO61D21F978P</v>
      </c>
      <c r="N8" s="6" t="s">
        <v>41</v>
      </c>
      <c r="O8" s="6" t="s">
        <v>37</v>
      </c>
      <c r="P8" s="7">
        <v>42901</v>
      </c>
      <c r="Q8" s="6" t="s">
        <v>28</v>
      </c>
      <c r="R8" s="6" t="s">
        <v>29</v>
      </c>
      <c r="S8" s="6" t="s">
        <v>30</v>
      </c>
      <c r="T8" s="6">
        <v>466.54</v>
      </c>
      <c r="U8" s="6">
        <v>201.17</v>
      </c>
      <c r="V8" s="6">
        <v>185.78</v>
      </c>
      <c r="W8" s="6">
        <v>0</v>
      </c>
      <c r="X8" s="6">
        <v>79.59</v>
      </c>
    </row>
    <row r="9" spans="1:24" ht="24.75" x14ac:dyDescent="0.25">
      <c r="A9" s="6" t="s">
        <v>25</v>
      </c>
      <c r="B9" s="6" t="s">
        <v>32</v>
      </c>
      <c r="C9" s="6" t="s">
        <v>34</v>
      </c>
      <c r="D9" s="6" t="s">
        <v>35</v>
      </c>
      <c r="E9" s="6" t="s">
        <v>33</v>
      </c>
      <c r="F9" s="6" t="s">
        <v>33</v>
      </c>
      <c r="G9" s="6">
        <v>2008</v>
      </c>
      <c r="H9" s="6" t="str">
        <f>CONCATENATE("84758385284")</f>
        <v>84758385284</v>
      </c>
      <c r="I9" s="6" t="s">
        <v>26</v>
      </c>
      <c r="J9" s="6" t="s">
        <v>27</v>
      </c>
      <c r="K9" s="6" t="str">
        <f>CONCATENATE("132")</f>
        <v>132</v>
      </c>
      <c r="L9" s="6" t="str">
        <f>CONCATENATE("3 3.1 3a")</f>
        <v>3 3.1 3a</v>
      </c>
      <c r="M9" s="6" t="str">
        <f>CONCATENATE("00814190427")</f>
        <v>00814190427</v>
      </c>
      <c r="N9" s="6" t="s">
        <v>42</v>
      </c>
      <c r="O9" s="6" t="s">
        <v>37</v>
      </c>
      <c r="P9" s="7">
        <v>42901</v>
      </c>
      <c r="Q9" s="6" t="s">
        <v>28</v>
      </c>
      <c r="R9" s="6" t="s">
        <v>29</v>
      </c>
      <c r="S9" s="6" t="s">
        <v>30</v>
      </c>
      <c r="T9" s="6">
        <v>495.6</v>
      </c>
      <c r="U9" s="6">
        <v>213.7</v>
      </c>
      <c r="V9" s="6">
        <v>197.35</v>
      </c>
      <c r="W9" s="6">
        <v>0</v>
      </c>
      <c r="X9" s="6">
        <v>84.55</v>
      </c>
    </row>
    <row r="10" spans="1:24" ht="24.75" x14ac:dyDescent="0.25">
      <c r="A10" s="6" t="s">
        <v>25</v>
      </c>
      <c r="B10" s="6" t="s">
        <v>32</v>
      </c>
      <c r="C10" s="6" t="s">
        <v>34</v>
      </c>
      <c r="D10" s="6" t="s">
        <v>35</v>
      </c>
      <c r="E10" s="6" t="s">
        <v>33</v>
      </c>
      <c r="F10" s="6" t="s">
        <v>33</v>
      </c>
      <c r="G10" s="6">
        <v>2008</v>
      </c>
      <c r="H10" s="6" t="str">
        <f>CONCATENATE("84758387579")</f>
        <v>84758387579</v>
      </c>
      <c r="I10" s="6" t="s">
        <v>26</v>
      </c>
      <c r="J10" s="6" t="s">
        <v>27</v>
      </c>
      <c r="K10" s="6" t="str">
        <f>CONCATENATE("132")</f>
        <v>132</v>
      </c>
      <c r="L10" s="6" t="str">
        <f>CONCATENATE("3 3.1 3a")</f>
        <v>3 3.1 3a</v>
      </c>
      <c r="M10" s="6" t="str">
        <f>CONCATENATE("RSSFLO53A66E783F")</f>
        <v>RSSFLO53A66E783F</v>
      </c>
      <c r="N10" s="6" t="s">
        <v>43</v>
      </c>
      <c r="O10" s="6" t="s">
        <v>37</v>
      </c>
      <c r="P10" s="7">
        <v>42901</v>
      </c>
      <c r="Q10" s="6" t="s">
        <v>28</v>
      </c>
      <c r="R10" s="6" t="s">
        <v>29</v>
      </c>
      <c r="S10" s="6" t="s">
        <v>30</v>
      </c>
      <c r="T10" s="6">
        <v>105</v>
      </c>
      <c r="U10" s="6">
        <v>45.28</v>
      </c>
      <c r="V10" s="6">
        <v>41.81</v>
      </c>
      <c r="W10" s="6">
        <v>0</v>
      </c>
      <c r="X10" s="6">
        <v>17.91</v>
      </c>
    </row>
    <row r="11" spans="1:24" ht="24.75" x14ac:dyDescent="0.25">
      <c r="A11" s="6" t="s">
        <v>25</v>
      </c>
      <c r="B11" s="6" t="s">
        <v>32</v>
      </c>
      <c r="C11" s="6" t="s">
        <v>34</v>
      </c>
      <c r="D11" s="6" t="s">
        <v>35</v>
      </c>
      <c r="E11" s="6" t="s">
        <v>33</v>
      </c>
      <c r="F11" s="6" t="s">
        <v>33</v>
      </c>
      <c r="G11" s="6">
        <v>2008</v>
      </c>
      <c r="H11" s="6" t="str">
        <f>CONCATENATE("84758385474")</f>
        <v>84758385474</v>
      </c>
      <c r="I11" s="6" t="s">
        <v>26</v>
      </c>
      <c r="J11" s="6" t="s">
        <v>27</v>
      </c>
      <c r="K11" s="6" t="str">
        <f>CONCATENATE("132")</f>
        <v>132</v>
      </c>
      <c r="L11" s="6" t="str">
        <f>CONCATENATE("3 3.1 3a")</f>
        <v>3 3.1 3a</v>
      </c>
      <c r="M11" s="6" t="str">
        <f>CONCATENATE("02424180426")</f>
        <v>02424180426</v>
      </c>
      <c r="N11" s="6" t="s">
        <v>44</v>
      </c>
      <c r="O11" s="6" t="s">
        <v>37</v>
      </c>
      <c r="P11" s="7">
        <v>42901</v>
      </c>
      <c r="Q11" s="6" t="s">
        <v>28</v>
      </c>
      <c r="R11" s="6" t="s">
        <v>29</v>
      </c>
      <c r="S11" s="6" t="s">
        <v>30</v>
      </c>
      <c r="T11" s="6">
        <v>596.51</v>
      </c>
      <c r="U11" s="6">
        <v>257.22000000000003</v>
      </c>
      <c r="V11" s="6">
        <v>237.53</v>
      </c>
      <c r="W11" s="6">
        <v>0</v>
      </c>
      <c r="X11" s="6">
        <v>101.76</v>
      </c>
    </row>
    <row r="12" spans="1:24" ht="24.75" x14ac:dyDescent="0.25">
      <c r="A12" s="6" t="s">
        <v>25</v>
      </c>
      <c r="B12" s="6" t="s">
        <v>32</v>
      </c>
      <c r="C12" s="6" t="s">
        <v>34</v>
      </c>
      <c r="D12" s="6" t="s">
        <v>35</v>
      </c>
      <c r="E12" s="6" t="s">
        <v>33</v>
      </c>
      <c r="F12" s="6" t="s">
        <v>33</v>
      </c>
      <c r="G12" s="6">
        <v>2008</v>
      </c>
      <c r="H12" s="6" t="str">
        <f>CONCATENATE("84758386787")</f>
        <v>84758386787</v>
      </c>
      <c r="I12" s="6" t="s">
        <v>26</v>
      </c>
      <c r="J12" s="6" t="s">
        <v>27</v>
      </c>
      <c r="K12" s="6" t="str">
        <f>CONCATENATE("132")</f>
        <v>132</v>
      </c>
      <c r="L12" s="6" t="str">
        <f>CONCATENATE("3 3.1 3a")</f>
        <v>3 3.1 3a</v>
      </c>
      <c r="M12" s="6" t="str">
        <f>CONCATENATE("CHCRFL67E61A271D")</f>
        <v>CHCRFL67E61A271D</v>
      </c>
      <c r="N12" s="6" t="s">
        <v>45</v>
      </c>
      <c r="O12" s="6" t="s">
        <v>37</v>
      </c>
      <c r="P12" s="7">
        <v>42901</v>
      </c>
      <c r="Q12" s="6" t="s">
        <v>28</v>
      </c>
      <c r="R12" s="6" t="s">
        <v>29</v>
      </c>
      <c r="S12" s="6" t="s">
        <v>30</v>
      </c>
      <c r="T12" s="6">
        <v>452.55</v>
      </c>
      <c r="U12" s="6">
        <v>195.14</v>
      </c>
      <c r="V12" s="6">
        <v>180.21</v>
      </c>
      <c r="W12" s="6">
        <v>0</v>
      </c>
      <c r="X12" s="6">
        <v>77.2</v>
      </c>
    </row>
    <row r="13" spans="1:24" ht="24.75" x14ac:dyDescent="0.25">
      <c r="A13" s="6" t="s">
        <v>25</v>
      </c>
      <c r="B13" s="6" t="s">
        <v>32</v>
      </c>
      <c r="C13" s="6" t="s">
        <v>34</v>
      </c>
      <c r="D13" s="6" t="s">
        <v>35</v>
      </c>
      <c r="E13" s="6" t="s">
        <v>33</v>
      </c>
      <c r="F13" s="6" t="s">
        <v>33</v>
      </c>
      <c r="G13" s="6">
        <v>2008</v>
      </c>
      <c r="H13" s="6" t="str">
        <f>CONCATENATE("84758386076")</f>
        <v>84758386076</v>
      </c>
      <c r="I13" s="6" t="s">
        <v>26</v>
      </c>
      <c r="J13" s="6" t="s">
        <v>27</v>
      </c>
      <c r="K13" s="6" t="str">
        <f>CONCATENATE("132")</f>
        <v>132</v>
      </c>
      <c r="L13" s="6" t="str">
        <f>CONCATENATE("3 3.1 3a")</f>
        <v>3 3.1 3a</v>
      </c>
      <c r="M13" s="6" t="str">
        <f>CONCATENATE("RSSPRZ51E50B468U")</f>
        <v>RSSPRZ51E50B468U</v>
      </c>
      <c r="N13" s="6" t="s">
        <v>46</v>
      </c>
      <c r="O13" s="6" t="s">
        <v>37</v>
      </c>
      <c r="P13" s="7">
        <v>42901</v>
      </c>
      <c r="Q13" s="6" t="s">
        <v>28</v>
      </c>
      <c r="R13" s="6" t="s">
        <v>29</v>
      </c>
      <c r="S13" s="6" t="s">
        <v>30</v>
      </c>
      <c r="T13" s="6">
        <v>110.95</v>
      </c>
      <c r="U13" s="6">
        <v>47.84</v>
      </c>
      <c r="V13" s="6">
        <v>44.18</v>
      </c>
      <c r="W13" s="6">
        <v>0</v>
      </c>
      <c r="X13" s="6">
        <v>18.93</v>
      </c>
    </row>
    <row r="14" spans="1:24" ht="24.75" x14ac:dyDescent="0.25">
      <c r="A14" s="6" t="s">
        <v>25</v>
      </c>
      <c r="B14" s="6" t="s">
        <v>32</v>
      </c>
      <c r="C14" s="6" t="s">
        <v>34</v>
      </c>
      <c r="D14" s="6" t="s">
        <v>35</v>
      </c>
      <c r="E14" s="6" t="s">
        <v>33</v>
      </c>
      <c r="F14" s="6" t="s">
        <v>33</v>
      </c>
      <c r="G14" s="6">
        <v>2008</v>
      </c>
      <c r="H14" s="6" t="str">
        <f>CONCATENATE("84758385847")</f>
        <v>84758385847</v>
      </c>
      <c r="I14" s="6" t="s">
        <v>26</v>
      </c>
      <c r="J14" s="6" t="s">
        <v>27</v>
      </c>
      <c r="K14" s="6" t="str">
        <f>CONCATENATE("132")</f>
        <v>132</v>
      </c>
      <c r="L14" s="6" t="str">
        <f>CONCATENATE("3 3.1 3a")</f>
        <v>3 3.1 3a</v>
      </c>
      <c r="M14" s="6" t="str">
        <f>CONCATENATE("02019490420")</f>
        <v>02019490420</v>
      </c>
      <c r="N14" s="6" t="s">
        <v>47</v>
      </c>
      <c r="O14" s="6" t="s">
        <v>37</v>
      </c>
      <c r="P14" s="7">
        <v>42901</v>
      </c>
      <c r="Q14" s="6" t="s">
        <v>28</v>
      </c>
      <c r="R14" s="6" t="s">
        <v>29</v>
      </c>
      <c r="S14" s="6" t="s">
        <v>30</v>
      </c>
      <c r="T14" s="6">
        <v>608.08000000000004</v>
      </c>
      <c r="U14" s="6">
        <v>262.2</v>
      </c>
      <c r="V14" s="6">
        <v>242.14</v>
      </c>
      <c r="W14" s="6">
        <v>0</v>
      </c>
      <c r="X14" s="6">
        <v>103.74</v>
      </c>
    </row>
    <row r="15" spans="1:24" ht="24.75" x14ac:dyDescent="0.25">
      <c r="A15" s="6" t="s">
        <v>25</v>
      </c>
      <c r="B15" s="6" t="s">
        <v>32</v>
      </c>
      <c r="C15" s="6" t="s">
        <v>34</v>
      </c>
      <c r="D15" s="6" t="s">
        <v>35</v>
      </c>
      <c r="E15" s="6" t="s">
        <v>33</v>
      </c>
      <c r="F15" s="6" t="s">
        <v>33</v>
      </c>
      <c r="G15" s="6">
        <v>2008</v>
      </c>
      <c r="H15" s="6" t="str">
        <f>CONCATENATE("84758386126")</f>
        <v>84758386126</v>
      </c>
      <c r="I15" s="6" t="s">
        <v>26</v>
      </c>
      <c r="J15" s="6" t="s">
        <v>27</v>
      </c>
      <c r="K15" s="6" t="str">
        <f>CONCATENATE("132")</f>
        <v>132</v>
      </c>
      <c r="L15" s="6" t="str">
        <f>CONCATENATE("3 3.1 3a")</f>
        <v>3 3.1 3a</v>
      </c>
      <c r="M15" s="6" t="str">
        <f>CONCATENATE("TRNNTN52B27Z600K")</f>
        <v>TRNNTN52B27Z600K</v>
      </c>
      <c r="N15" s="6" t="s">
        <v>48</v>
      </c>
      <c r="O15" s="6" t="s">
        <v>37</v>
      </c>
      <c r="P15" s="7">
        <v>42901</v>
      </c>
      <c r="Q15" s="6" t="s">
        <v>28</v>
      </c>
      <c r="R15" s="6" t="s">
        <v>29</v>
      </c>
      <c r="S15" s="6" t="s">
        <v>30</v>
      </c>
      <c r="T15" s="6">
        <v>136.66</v>
      </c>
      <c r="U15" s="6">
        <v>58.93</v>
      </c>
      <c r="V15" s="6">
        <v>54.42</v>
      </c>
      <c r="W15" s="6">
        <v>0</v>
      </c>
      <c r="X15" s="6">
        <v>23.31</v>
      </c>
    </row>
    <row r="16" spans="1:24" ht="24.75" x14ac:dyDescent="0.25">
      <c r="A16" s="6" t="s">
        <v>25</v>
      </c>
      <c r="B16" s="6" t="s">
        <v>32</v>
      </c>
      <c r="C16" s="6" t="s">
        <v>34</v>
      </c>
      <c r="D16" s="6" t="s">
        <v>35</v>
      </c>
      <c r="E16" s="6" t="s">
        <v>33</v>
      </c>
      <c r="F16" s="6" t="s">
        <v>33</v>
      </c>
      <c r="G16" s="6">
        <v>2008</v>
      </c>
      <c r="H16" s="6" t="str">
        <f>CONCATENATE("84758385748")</f>
        <v>84758385748</v>
      </c>
      <c r="I16" s="6" t="s">
        <v>26</v>
      </c>
      <c r="J16" s="6" t="s">
        <v>27</v>
      </c>
      <c r="K16" s="6" t="str">
        <f>CONCATENATE("132")</f>
        <v>132</v>
      </c>
      <c r="L16" s="6" t="str">
        <f>CONCATENATE("3 3.1 3a")</f>
        <v>3 3.1 3a</v>
      </c>
      <c r="M16" s="6" t="str">
        <f>CONCATENATE("LVRFBA57T06A092Y")</f>
        <v>LVRFBA57T06A092Y</v>
      </c>
      <c r="N16" s="6" t="s">
        <v>49</v>
      </c>
      <c r="O16" s="6" t="s">
        <v>37</v>
      </c>
      <c r="P16" s="7">
        <v>42901</v>
      </c>
      <c r="Q16" s="6" t="s">
        <v>28</v>
      </c>
      <c r="R16" s="6" t="s">
        <v>29</v>
      </c>
      <c r="S16" s="6" t="s">
        <v>30</v>
      </c>
      <c r="T16" s="6">
        <v>273.35000000000002</v>
      </c>
      <c r="U16" s="6">
        <v>117.87</v>
      </c>
      <c r="V16" s="6">
        <v>108.85</v>
      </c>
      <c r="W16" s="6">
        <v>0</v>
      </c>
      <c r="X16" s="6">
        <v>46.63</v>
      </c>
    </row>
    <row r="17" spans="1:24" ht="24.75" x14ac:dyDescent="0.25">
      <c r="A17" s="6" t="s">
        <v>25</v>
      </c>
      <c r="B17" s="6" t="s">
        <v>32</v>
      </c>
      <c r="C17" s="6" t="s">
        <v>34</v>
      </c>
      <c r="D17" s="6" t="s">
        <v>35</v>
      </c>
      <c r="E17" s="6" t="s">
        <v>33</v>
      </c>
      <c r="F17" s="6" t="s">
        <v>33</v>
      </c>
      <c r="G17" s="6">
        <v>2008</v>
      </c>
      <c r="H17" s="6" t="str">
        <f>CONCATENATE("84758385714")</f>
        <v>84758385714</v>
      </c>
      <c r="I17" s="6" t="s">
        <v>26</v>
      </c>
      <c r="J17" s="6" t="s">
        <v>27</v>
      </c>
      <c r="K17" s="6" t="str">
        <f>CONCATENATE("132")</f>
        <v>132</v>
      </c>
      <c r="L17" s="6" t="str">
        <f>CONCATENATE("3 3.1 3a")</f>
        <v>3 3.1 3a</v>
      </c>
      <c r="M17" s="6" t="str">
        <f>CONCATENATE("LRNDIA26R59A271Q")</f>
        <v>LRNDIA26R59A271Q</v>
      </c>
      <c r="N17" s="6" t="s">
        <v>50</v>
      </c>
      <c r="O17" s="6" t="s">
        <v>37</v>
      </c>
      <c r="P17" s="7">
        <v>42901</v>
      </c>
      <c r="Q17" s="6" t="s">
        <v>28</v>
      </c>
      <c r="R17" s="6" t="s">
        <v>29</v>
      </c>
      <c r="S17" s="6" t="s">
        <v>30</v>
      </c>
      <c r="T17" s="6">
        <v>452.55</v>
      </c>
      <c r="U17" s="6">
        <v>195.14</v>
      </c>
      <c r="V17" s="6">
        <v>180.21</v>
      </c>
      <c r="W17" s="6">
        <v>0</v>
      </c>
      <c r="X17" s="6">
        <v>77.2</v>
      </c>
    </row>
    <row r="18" spans="1:24" ht="24.75" x14ac:dyDescent="0.25">
      <c r="A18" s="6" t="s">
        <v>25</v>
      </c>
      <c r="B18" s="6" t="s">
        <v>32</v>
      </c>
      <c r="C18" s="6" t="s">
        <v>34</v>
      </c>
      <c r="D18" s="6" t="s">
        <v>35</v>
      </c>
      <c r="E18" s="6" t="s">
        <v>33</v>
      </c>
      <c r="F18" s="6" t="s">
        <v>33</v>
      </c>
      <c r="G18" s="6">
        <v>2008</v>
      </c>
      <c r="H18" s="6" t="str">
        <f>CONCATENATE("84758386431")</f>
        <v>84758386431</v>
      </c>
      <c r="I18" s="6" t="s">
        <v>26</v>
      </c>
      <c r="J18" s="6" t="s">
        <v>27</v>
      </c>
      <c r="K18" s="6" t="str">
        <f>CONCATENATE("132")</f>
        <v>132</v>
      </c>
      <c r="L18" s="6" t="str">
        <f>CONCATENATE("3 3.1 3a")</f>
        <v>3 3.1 3a</v>
      </c>
      <c r="M18" s="6" t="str">
        <f>CONCATENATE("BBBPLA61T67A271H")</f>
        <v>BBBPLA61T67A271H</v>
      </c>
      <c r="N18" s="6" t="s">
        <v>51</v>
      </c>
      <c r="O18" s="6" t="s">
        <v>37</v>
      </c>
      <c r="P18" s="7">
        <v>42901</v>
      </c>
      <c r="Q18" s="6" t="s">
        <v>28</v>
      </c>
      <c r="R18" s="6" t="s">
        <v>29</v>
      </c>
      <c r="S18" s="6" t="s">
        <v>30</v>
      </c>
      <c r="T18" s="6">
        <v>180.96</v>
      </c>
      <c r="U18" s="6">
        <v>78.03</v>
      </c>
      <c r="V18" s="6">
        <v>72.06</v>
      </c>
      <c r="W18" s="6">
        <v>0</v>
      </c>
      <c r="X18" s="6">
        <v>30.87</v>
      </c>
    </row>
    <row r="19" spans="1:24" ht="24.75" x14ac:dyDescent="0.25">
      <c r="A19" s="6" t="s">
        <v>25</v>
      </c>
      <c r="B19" s="6" t="s">
        <v>32</v>
      </c>
      <c r="C19" s="6" t="s">
        <v>34</v>
      </c>
      <c r="D19" s="6" t="s">
        <v>35</v>
      </c>
      <c r="E19" s="6" t="s">
        <v>33</v>
      </c>
      <c r="F19" s="6" t="s">
        <v>33</v>
      </c>
      <c r="G19" s="6">
        <v>2008</v>
      </c>
      <c r="H19" s="6" t="str">
        <f>CONCATENATE("84758375582")</f>
        <v>84758375582</v>
      </c>
      <c r="I19" s="6" t="s">
        <v>26</v>
      </c>
      <c r="J19" s="6" t="s">
        <v>27</v>
      </c>
      <c r="K19" s="6" t="str">
        <f>CONCATENATE("132")</f>
        <v>132</v>
      </c>
      <c r="L19" s="6" t="str">
        <f>CONCATENATE("3 3.1 3a")</f>
        <v>3 3.1 3a</v>
      </c>
      <c r="M19" s="6" t="str">
        <f>CONCATENATE("BLGMSM63R31A271Z")</f>
        <v>BLGMSM63R31A271Z</v>
      </c>
      <c r="N19" s="6" t="s">
        <v>52</v>
      </c>
      <c r="O19" s="6" t="s">
        <v>37</v>
      </c>
      <c r="P19" s="7">
        <v>42901</v>
      </c>
      <c r="Q19" s="6" t="s">
        <v>28</v>
      </c>
      <c r="R19" s="6" t="s">
        <v>29</v>
      </c>
      <c r="S19" s="6" t="s">
        <v>30</v>
      </c>
      <c r="T19" s="6">
        <v>436.54</v>
      </c>
      <c r="U19" s="6">
        <v>188.24</v>
      </c>
      <c r="V19" s="6">
        <v>173.83</v>
      </c>
      <c r="W19" s="6">
        <v>0</v>
      </c>
      <c r="X19" s="6">
        <v>74.47</v>
      </c>
    </row>
    <row r="20" spans="1:24" ht="24.75" x14ac:dyDescent="0.25">
      <c r="A20" s="6" t="s">
        <v>25</v>
      </c>
      <c r="B20" s="6" t="s">
        <v>32</v>
      </c>
      <c r="C20" s="6" t="s">
        <v>34</v>
      </c>
      <c r="D20" s="6" t="s">
        <v>35</v>
      </c>
      <c r="E20" s="6" t="s">
        <v>33</v>
      </c>
      <c r="F20" s="6" t="s">
        <v>33</v>
      </c>
      <c r="G20" s="6">
        <v>2008</v>
      </c>
      <c r="H20" s="6" t="str">
        <f>CONCATENATE("84758385292")</f>
        <v>84758385292</v>
      </c>
      <c r="I20" s="6" t="s">
        <v>31</v>
      </c>
      <c r="J20" s="6" t="s">
        <v>27</v>
      </c>
      <c r="K20" s="6" t="str">
        <f>CONCATENATE("132")</f>
        <v>132</v>
      </c>
      <c r="L20" s="6" t="str">
        <f>CONCATENATE("3 3.1 3a")</f>
        <v>3 3.1 3a</v>
      </c>
      <c r="M20" s="6" t="str">
        <f>CONCATENATE("DBNMRA50C29B468U")</f>
        <v>DBNMRA50C29B468U</v>
      </c>
      <c r="N20" s="6" t="s">
        <v>53</v>
      </c>
      <c r="O20" s="6" t="s">
        <v>37</v>
      </c>
      <c r="P20" s="7">
        <v>42901</v>
      </c>
      <c r="Q20" s="6" t="s">
        <v>28</v>
      </c>
      <c r="R20" s="6" t="s">
        <v>29</v>
      </c>
      <c r="S20" s="6" t="s">
        <v>30</v>
      </c>
      <c r="T20" s="6">
        <v>586.26</v>
      </c>
      <c r="U20" s="6">
        <v>252.8</v>
      </c>
      <c r="V20" s="6">
        <v>233.45</v>
      </c>
      <c r="W20" s="6">
        <v>0</v>
      </c>
      <c r="X20" s="6">
        <v>100.01</v>
      </c>
    </row>
    <row r="21" spans="1:24" ht="24.75" x14ac:dyDescent="0.25">
      <c r="A21" s="6" t="s">
        <v>25</v>
      </c>
      <c r="B21" s="6" t="s">
        <v>32</v>
      </c>
      <c r="C21" s="6" t="s">
        <v>34</v>
      </c>
      <c r="D21" s="6" t="s">
        <v>35</v>
      </c>
      <c r="E21" s="6" t="s">
        <v>33</v>
      </c>
      <c r="F21" s="6" t="s">
        <v>33</v>
      </c>
      <c r="G21" s="6">
        <v>2008</v>
      </c>
      <c r="H21" s="6" t="str">
        <f>CONCATENATE("84758387660")</f>
        <v>84758387660</v>
      </c>
      <c r="I21" s="6" t="s">
        <v>26</v>
      </c>
      <c r="J21" s="6" t="s">
        <v>27</v>
      </c>
      <c r="K21" s="6" t="str">
        <f>CONCATENATE("132")</f>
        <v>132</v>
      </c>
      <c r="L21" s="6" t="str">
        <f>CONCATENATE("3 3.1 3a")</f>
        <v>3 3.1 3a</v>
      </c>
      <c r="M21" s="6" t="str">
        <f>CONCATENATE("MRNSDR74P29D451F")</f>
        <v>MRNSDR74P29D451F</v>
      </c>
      <c r="N21" s="6" t="s">
        <v>54</v>
      </c>
      <c r="O21" s="6" t="s">
        <v>37</v>
      </c>
      <c r="P21" s="7">
        <v>42901</v>
      </c>
      <c r="Q21" s="6" t="s">
        <v>28</v>
      </c>
      <c r="R21" s="6" t="s">
        <v>29</v>
      </c>
      <c r="S21" s="6" t="s">
        <v>30</v>
      </c>
      <c r="T21" s="6">
        <v>266.7</v>
      </c>
      <c r="U21" s="6">
        <v>115</v>
      </c>
      <c r="V21" s="6">
        <v>106.2</v>
      </c>
      <c r="W21" s="6">
        <v>0</v>
      </c>
      <c r="X21" s="6">
        <v>45.5</v>
      </c>
    </row>
    <row r="22" spans="1:24" ht="24.75" x14ac:dyDescent="0.25">
      <c r="A22" s="6" t="s">
        <v>25</v>
      </c>
      <c r="B22" s="6" t="s">
        <v>32</v>
      </c>
      <c r="C22" s="6" t="s">
        <v>34</v>
      </c>
      <c r="D22" s="6" t="s">
        <v>35</v>
      </c>
      <c r="E22" s="6" t="s">
        <v>33</v>
      </c>
      <c r="F22" s="6" t="s">
        <v>33</v>
      </c>
      <c r="G22" s="6">
        <v>2008</v>
      </c>
      <c r="H22" s="6" t="str">
        <f>CONCATENATE("84758385938")</f>
        <v>84758385938</v>
      </c>
      <c r="I22" s="6" t="s">
        <v>26</v>
      </c>
      <c r="J22" s="6" t="s">
        <v>27</v>
      </c>
      <c r="K22" s="6" t="str">
        <f>CONCATENATE("132")</f>
        <v>132</v>
      </c>
      <c r="L22" s="6" t="str">
        <f>CONCATENATE("3 3.1 3a")</f>
        <v>3 3.1 3a</v>
      </c>
      <c r="M22" s="6" t="str">
        <f>CONCATENATE("BLDLSN88B51E690L")</f>
        <v>BLDLSN88B51E690L</v>
      </c>
      <c r="N22" s="6" t="s">
        <v>55</v>
      </c>
      <c r="O22" s="6" t="s">
        <v>37</v>
      </c>
      <c r="P22" s="7">
        <v>42901</v>
      </c>
      <c r="Q22" s="6" t="s">
        <v>28</v>
      </c>
      <c r="R22" s="6" t="s">
        <v>29</v>
      </c>
      <c r="S22" s="6" t="s">
        <v>30</v>
      </c>
      <c r="T22" s="6">
        <v>609.73</v>
      </c>
      <c r="U22" s="6">
        <v>262.92</v>
      </c>
      <c r="V22" s="6">
        <v>242.79</v>
      </c>
      <c r="W22" s="6">
        <v>0</v>
      </c>
      <c r="X22" s="6">
        <v>104.02</v>
      </c>
    </row>
    <row r="23" spans="1:24" ht="24.75" x14ac:dyDescent="0.25">
      <c r="A23" s="6" t="s">
        <v>25</v>
      </c>
      <c r="B23" s="6" t="s">
        <v>32</v>
      </c>
      <c r="C23" s="6" t="s">
        <v>34</v>
      </c>
      <c r="D23" s="6" t="s">
        <v>35</v>
      </c>
      <c r="E23" s="6" t="s">
        <v>33</v>
      </c>
      <c r="F23" s="6" t="s">
        <v>33</v>
      </c>
      <c r="G23" s="6">
        <v>2008</v>
      </c>
      <c r="H23" s="6" t="str">
        <f>CONCATENATE("84758375996")</f>
        <v>84758375996</v>
      </c>
      <c r="I23" s="6" t="s">
        <v>26</v>
      </c>
      <c r="J23" s="6" t="s">
        <v>27</v>
      </c>
      <c r="K23" s="6" t="str">
        <f>CONCATENATE("132")</f>
        <v>132</v>
      </c>
      <c r="L23" s="6" t="str">
        <f>CONCATENATE("3 3.1 3a")</f>
        <v>3 3.1 3a</v>
      </c>
      <c r="M23" s="6" t="str">
        <f>CONCATENATE("CSRDNL47E54A271M")</f>
        <v>CSRDNL47E54A271M</v>
      </c>
      <c r="N23" s="6" t="s">
        <v>56</v>
      </c>
      <c r="O23" s="6" t="s">
        <v>37</v>
      </c>
      <c r="P23" s="7">
        <v>42901</v>
      </c>
      <c r="Q23" s="6" t="s">
        <v>28</v>
      </c>
      <c r="R23" s="6" t="s">
        <v>29</v>
      </c>
      <c r="S23" s="6" t="s">
        <v>30</v>
      </c>
      <c r="T23" s="6">
        <v>418.94</v>
      </c>
      <c r="U23" s="6">
        <v>180.65</v>
      </c>
      <c r="V23" s="6">
        <v>166.82</v>
      </c>
      <c r="W23" s="6">
        <v>0</v>
      </c>
      <c r="X23" s="6">
        <v>71.47</v>
      </c>
    </row>
    <row r="24" spans="1:24" ht="24.75" x14ac:dyDescent="0.25">
      <c r="A24" s="6" t="s">
        <v>25</v>
      </c>
      <c r="B24" s="6" t="s">
        <v>32</v>
      </c>
      <c r="C24" s="6" t="s">
        <v>34</v>
      </c>
      <c r="D24" s="6" t="s">
        <v>35</v>
      </c>
      <c r="E24" s="6" t="s">
        <v>33</v>
      </c>
      <c r="F24" s="6" t="s">
        <v>33</v>
      </c>
      <c r="G24" s="6">
        <v>2008</v>
      </c>
      <c r="H24" s="6" t="str">
        <f>CONCATENATE("84758385425")</f>
        <v>84758385425</v>
      </c>
      <c r="I24" s="6" t="s">
        <v>26</v>
      </c>
      <c r="J24" s="6" t="s">
        <v>27</v>
      </c>
      <c r="K24" s="6" t="str">
        <f>CONCATENATE("132")</f>
        <v>132</v>
      </c>
      <c r="L24" s="6" t="str">
        <f>CONCATENATE("3 3.1 3a")</f>
        <v>3 3.1 3a</v>
      </c>
      <c r="M24" s="6" t="str">
        <f>CONCATENATE("01197530429")</f>
        <v>01197530429</v>
      </c>
      <c r="N24" s="6" t="s">
        <v>57</v>
      </c>
      <c r="O24" s="6" t="s">
        <v>37</v>
      </c>
      <c r="P24" s="7">
        <v>42901</v>
      </c>
      <c r="Q24" s="6" t="s">
        <v>28</v>
      </c>
      <c r="R24" s="6" t="s">
        <v>29</v>
      </c>
      <c r="S24" s="6" t="s">
        <v>30</v>
      </c>
      <c r="T24" s="6">
        <v>215.73</v>
      </c>
      <c r="U24" s="6">
        <v>93.02</v>
      </c>
      <c r="V24" s="6">
        <v>85.9</v>
      </c>
      <c r="W24" s="6">
        <v>0</v>
      </c>
      <c r="X24" s="6">
        <v>36.81</v>
      </c>
    </row>
    <row r="25" spans="1:24" ht="24.75" x14ac:dyDescent="0.25">
      <c r="A25" s="6" t="s">
        <v>25</v>
      </c>
      <c r="B25" s="6" t="s">
        <v>32</v>
      </c>
      <c r="C25" s="6" t="s">
        <v>34</v>
      </c>
      <c r="D25" s="6" t="s">
        <v>35</v>
      </c>
      <c r="E25" s="6" t="s">
        <v>33</v>
      </c>
      <c r="F25" s="6" t="s">
        <v>33</v>
      </c>
      <c r="G25" s="6">
        <v>2008</v>
      </c>
      <c r="H25" s="6" t="str">
        <f>CONCATENATE("84758385300")</f>
        <v>84758385300</v>
      </c>
      <c r="I25" s="6" t="s">
        <v>26</v>
      </c>
      <c r="J25" s="6" t="s">
        <v>27</v>
      </c>
      <c r="K25" s="6" t="str">
        <f>CONCATENATE("132")</f>
        <v>132</v>
      </c>
      <c r="L25" s="6" t="str">
        <f>CONCATENATE("3 3.1 3a")</f>
        <v>3 3.1 3a</v>
      </c>
      <c r="M25" s="6" t="str">
        <f>CONCATENATE("MRNNRC50E02G157D")</f>
        <v>MRNNRC50E02G157D</v>
      </c>
      <c r="N25" s="6" t="s">
        <v>58</v>
      </c>
      <c r="O25" s="6" t="s">
        <v>37</v>
      </c>
      <c r="P25" s="7">
        <v>42901</v>
      </c>
      <c r="Q25" s="6" t="s">
        <v>28</v>
      </c>
      <c r="R25" s="6" t="s">
        <v>29</v>
      </c>
      <c r="S25" s="6" t="s">
        <v>30</v>
      </c>
      <c r="T25" s="6">
        <v>523.33000000000004</v>
      </c>
      <c r="U25" s="6">
        <v>225.66</v>
      </c>
      <c r="V25" s="6">
        <v>208.39</v>
      </c>
      <c r="W25" s="6">
        <v>0</v>
      </c>
      <c r="X25" s="6">
        <v>89.28</v>
      </c>
    </row>
    <row r="26" spans="1:24" ht="24.75" x14ac:dyDescent="0.25">
      <c r="A26" s="6" t="s">
        <v>25</v>
      </c>
      <c r="B26" s="6" t="s">
        <v>32</v>
      </c>
      <c r="C26" s="6" t="s">
        <v>34</v>
      </c>
      <c r="D26" s="6" t="s">
        <v>35</v>
      </c>
      <c r="E26" s="6" t="s">
        <v>33</v>
      </c>
      <c r="F26" s="6" t="s">
        <v>33</v>
      </c>
      <c r="G26" s="6">
        <v>2008</v>
      </c>
      <c r="H26" s="6" t="str">
        <f>CONCATENATE("84758387561")</f>
        <v>84758387561</v>
      </c>
      <c r="I26" s="6" t="s">
        <v>26</v>
      </c>
      <c r="J26" s="6" t="s">
        <v>27</v>
      </c>
      <c r="K26" s="6" t="str">
        <f>CONCATENATE("132")</f>
        <v>132</v>
      </c>
      <c r="L26" s="6" t="str">
        <f>CONCATENATE("3 3.1 3a")</f>
        <v>3 3.1 3a</v>
      </c>
      <c r="M26" s="6" t="str">
        <f>CONCATENATE("02510910421")</f>
        <v>02510910421</v>
      </c>
      <c r="N26" s="6" t="s">
        <v>59</v>
      </c>
      <c r="O26" s="6" t="s">
        <v>37</v>
      </c>
      <c r="P26" s="7">
        <v>42901</v>
      </c>
      <c r="Q26" s="6" t="s">
        <v>28</v>
      </c>
      <c r="R26" s="6" t="s">
        <v>29</v>
      </c>
      <c r="S26" s="6" t="s">
        <v>30</v>
      </c>
      <c r="T26" s="6">
        <v>138.6</v>
      </c>
      <c r="U26" s="6">
        <v>59.76</v>
      </c>
      <c r="V26" s="6">
        <v>55.19</v>
      </c>
      <c r="W26" s="6">
        <v>0</v>
      </c>
      <c r="X26" s="6">
        <v>23.65</v>
      </c>
    </row>
    <row r="27" spans="1:24" ht="24.75" x14ac:dyDescent="0.25">
      <c r="A27" s="6" t="s">
        <v>25</v>
      </c>
      <c r="B27" s="6" t="s">
        <v>32</v>
      </c>
      <c r="C27" s="6" t="s">
        <v>34</v>
      </c>
      <c r="D27" s="6" t="s">
        <v>35</v>
      </c>
      <c r="E27" s="6" t="s">
        <v>33</v>
      </c>
      <c r="F27" s="6" t="s">
        <v>33</v>
      </c>
      <c r="G27" s="6">
        <v>2008</v>
      </c>
      <c r="H27" s="6" t="str">
        <f>CONCATENATE("84758385771")</f>
        <v>84758385771</v>
      </c>
      <c r="I27" s="6" t="s">
        <v>26</v>
      </c>
      <c r="J27" s="6" t="s">
        <v>27</v>
      </c>
      <c r="K27" s="6" t="str">
        <f>CONCATENATE("132")</f>
        <v>132</v>
      </c>
      <c r="L27" s="6" t="str">
        <f>CONCATENATE("3 3.1 3a")</f>
        <v>3 3.1 3a</v>
      </c>
      <c r="M27" s="6" t="str">
        <f>CONCATENATE("CRDFLD62T54F632K")</f>
        <v>CRDFLD62T54F632K</v>
      </c>
      <c r="N27" s="6" t="s">
        <v>60</v>
      </c>
      <c r="O27" s="6" t="s">
        <v>37</v>
      </c>
      <c r="P27" s="7">
        <v>42901</v>
      </c>
      <c r="Q27" s="6" t="s">
        <v>28</v>
      </c>
      <c r="R27" s="6" t="s">
        <v>29</v>
      </c>
      <c r="S27" s="6" t="s">
        <v>30</v>
      </c>
      <c r="T27" s="6">
        <v>407.4</v>
      </c>
      <c r="U27" s="6">
        <v>175.67</v>
      </c>
      <c r="V27" s="6">
        <v>162.22999999999999</v>
      </c>
      <c r="W27" s="6">
        <v>0</v>
      </c>
      <c r="X27" s="6">
        <v>69.5</v>
      </c>
    </row>
    <row r="28" spans="1:24" ht="24.75" x14ac:dyDescent="0.25">
      <c r="A28" s="6" t="s">
        <v>25</v>
      </c>
      <c r="B28" s="6" t="s">
        <v>32</v>
      </c>
      <c r="C28" s="6" t="s">
        <v>34</v>
      </c>
      <c r="D28" s="6" t="s">
        <v>35</v>
      </c>
      <c r="E28" s="6" t="s">
        <v>33</v>
      </c>
      <c r="F28" s="6" t="s">
        <v>33</v>
      </c>
      <c r="G28" s="6">
        <v>2008</v>
      </c>
      <c r="H28" s="6" t="str">
        <f>CONCATENATE("84758386035")</f>
        <v>84758386035</v>
      </c>
      <c r="I28" s="6" t="s">
        <v>26</v>
      </c>
      <c r="J28" s="6" t="s">
        <v>27</v>
      </c>
      <c r="K28" s="6" t="str">
        <f>CONCATENATE("132")</f>
        <v>132</v>
      </c>
      <c r="L28" s="6" t="str">
        <f>CONCATENATE("3 3.1 3a")</f>
        <v>3 3.1 3a</v>
      </c>
      <c r="M28" s="6" t="str">
        <f>CONCATENATE("STCPRN50P02A271B")</f>
        <v>STCPRN50P02A271B</v>
      </c>
      <c r="N28" s="6" t="s">
        <v>61</v>
      </c>
      <c r="O28" s="6" t="s">
        <v>37</v>
      </c>
      <c r="P28" s="7">
        <v>42901</v>
      </c>
      <c r="Q28" s="6" t="s">
        <v>28</v>
      </c>
      <c r="R28" s="6" t="s">
        <v>29</v>
      </c>
      <c r="S28" s="6" t="s">
        <v>30</v>
      </c>
      <c r="T28" s="6">
        <v>140</v>
      </c>
      <c r="U28" s="6">
        <v>60.37</v>
      </c>
      <c r="V28" s="6">
        <v>55.75</v>
      </c>
      <c r="W28" s="6">
        <v>0</v>
      </c>
      <c r="X28" s="6">
        <v>23.88</v>
      </c>
    </row>
    <row r="29" spans="1:24" ht="24.75" x14ac:dyDescent="0.25">
      <c r="A29" s="6" t="s">
        <v>25</v>
      </c>
      <c r="B29" s="6" t="s">
        <v>32</v>
      </c>
      <c r="C29" s="6" t="s">
        <v>34</v>
      </c>
      <c r="D29" s="6" t="s">
        <v>35</v>
      </c>
      <c r="E29" s="6" t="s">
        <v>33</v>
      </c>
      <c r="F29" s="6" t="s">
        <v>33</v>
      </c>
      <c r="G29" s="6">
        <v>2008</v>
      </c>
      <c r="H29" s="6" t="str">
        <f>CONCATENATE("84758379949")</f>
        <v>84758379949</v>
      </c>
      <c r="I29" s="6" t="s">
        <v>26</v>
      </c>
      <c r="J29" s="6" t="s">
        <v>27</v>
      </c>
      <c r="K29" s="6" t="str">
        <f>CONCATENATE("132")</f>
        <v>132</v>
      </c>
      <c r="L29" s="6" t="str">
        <f>CONCATENATE("3 3.1 3a")</f>
        <v>3 3.1 3a</v>
      </c>
      <c r="M29" s="6" t="str">
        <f>CONCATENATE("ZZZDRN64M69F978D")</f>
        <v>ZZZDRN64M69F978D</v>
      </c>
      <c r="N29" s="6" t="s">
        <v>62</v>
      </c>
      <c r="O29" s="6" t="s">
        <v>37</v>
      </c>
      <c r="P29" s="7">
        <v>42901</v>
      </c>
      <c r="Q29" s="6" t="s">
        <v>28</v>
      </c>
      <c r="R29" s="6" t="s">
        <v>29</v>
      </c>
      <c r="S29" s="6" t="s">
        <v>30</v>
      </c>
      <c r="T29" s="6">
        <v>469.21</v>
      </c>
      <c r="U29" s="6">
        <v>202.32</v>
      </c>
      <c r="V29" s="6">
        <v>186.84</v>
      </c>
      <c r="W29" s="6">
        <v>0</v>
      </c>
      <c r="X29" s="6">
        <v>80.05</v>
      </c>
    </row>
    <row r="30" spans="1:24" ht="24.75" x14ac:dyDescent="0.25">
      <c r="A30" s="6" t="s">
        <v>25</v>
      </c>
      <c r="B30" s="6" t="s">
        <v>32</v>
      </c>
      <c r="C30" s="6" t="s">
        <v>34</v>
      </c>
      <c r="D30" s="6" t="s">
        <v>35</v>
      </c>
      <c r="E30" s="6" t="s">
        <v>33</v>
      </c>
      <c r="F30" s="6" t="s">
        <v>33</v>
      </c>
      <c r="G30" s="6">
        <v>2008</v>
      </c>
      <c r="H30" s="6" t="str">
        <f>CONCATENATE("84758385730")</f>
        <v>84758385730</v>
      </c>
      <c r="I30" s="6" t="s">
        <v>26</v>
      </c>
      <c r="J30" s="6" t="s">
        <v>27</v>
      </c>
      <c r="K30" s="6" t="str">
        <f>CONCATENATE("132")</f>
        <v>132</v>
      </c>
      <c r="L30" s="6" t="str">
        <f>CONCATENATE("3 3.1 3a")</f>
        <v>3 3.1 3a</v>
      </c>
      <c r="M30" s="6" t="str">
        <f>CONCATENATE("TRBMSM60L13A271C")</f>
        <v>TRBMSM60L13A271C</v>
      </c>
      <c r="N30" s="6" t="s">
        <v>63</v>
      </c>
      <c r="O30" s="6" t="s">
        <v>37</v>
      </c>
      <c r="P30" s="7">
        <v>42901</v>
      </c>
      <c r="Q30" s="6" t="s">
        <v>28</v>
      </c>
      <c r="R30" s="6" t="s">
        <v>29</v>
      </c>
      <c r="S30" s="6" t="s">
        <v>30</v>
      </c>
      <c r="T30" s="6">
        <v>454.29</v>
      </c>
      <c r="U30" s="6">
        <v>195.89</v>
      </c>
      <c r="V30" s="6">
        <v>180.9</v>
      </c>
      <c r="W30" s="6">
        <v>0</v>
      </c>
      <c r="X30" s="6">
        <v>77.5</v>
      </c>
    </row>
    <row r="31" spans="1:24" ht="24.75" x14ac:dyDescent="0.25">
      <c r="A31" s="6" t="s">
        <v>25</v>
      </c>
      <c r="B31" s="6" t="s">
        <v>32</v>
      </c>
      <c r="C31" s="6" t="s">
        <v>34</v>
      </c>
      <c r="D31" s="6" t="s">
        <v>35</v>
      </c>
      <c r="E31" s="6" t="s">
        <v>33</v>
      </c>
      <c r="F31" s="6" t="s">
        <v>33</v>
      </c>
      <c r="G31" s="6">
        <v>2008</v>
      </c>
      <c r="H31" s="6" t="str">
        <f>CONCATENATE("84758385219")</f>
        <v>84758385219</v>
      </c>
      <c r="I31" s="6" t="s">
        <v>26</v>
      </c>
      <c r="J31" s="6" t="s">
        <v>27</v>
      </c>
      <c r="K31" s="6" t="str">
        <f>CONCATENATE("132")</f>
        <v>132</v>
      </c>
      <c r="L31" s="6" t="str">
        <f>CONCATENATE("3 3.1 3a")</f>
        <v>3 3.1 3a</v>
      </c>
      <c r="M31" s="6" t="str">
        <f>CONCATENATE("GMPGPL40P50A271C")</f>
        <v>GMPGPL40P50A271C</v>
      </c>
      <c r="N31" s="6" t="s">
        <v>64</v>
      </c>
      <c r="O31" s="6" t="s">
        <v>37</v>
      </c>
      <c r="P31" s="7">
        <v>42901</v>
      </c>
      <c r="Q31" s="6" t="s">
        <v>28</v>
      </c>
      <c r="R31" s="6" t="s">
        <v>29</v>
      </c>
      <c r="S31" s="6" t="s">
        <v>30</v>
      </c>
      <c r="T31" s="6">
        <v>323.75</v>
      </c>
      <c r="U31" s="6">
        <v>139.6</v>
      </c>
      <c r="V31" s="6">
        <v>128.91999999999999</v>
      </c>
      <c r="W31" s="6">
        <v>0</v>
      </c>
      <c r="X31" s="6">
        <v>55.23</v>
      </c>
    </row>
  </sheetData>
  <mergeCells count="2">
    <mergeCell ref="A1:X1"/>
    <mergeCell ref="A2:X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2017-06-26T09:57:30Z</dcterms:created>
  <dcterms:modified xsi:type="dcterms:W3CDTF">2017-06-26T10:03:12Z</dcterms:modified>
</cp:coreProperties>
</file>