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ettaglio_Domande_Pagabili_AGEA" sheetId="1" r:id="rId1"/>
  </sheets>
  <definedNames>
    <definedName name="_xlnm._FilterDatabase" localSheetId="0" hidden="1">Dettaglio_Domande_Pagabili_AGEA!$A$3:$W$30</definedName>
  </definedNames>
  <calcPr calcId="145621"/>
</workbook>
</file>

<file path=xl/calcChain.xml><?xml version="1.0" encoding="utf-8"?>
<calcChain xmlns="http://schemas.openxmlformats.org/spreadsheetml/2006/main">
  <c r="M30" i="1" l="1"/>
  <c r="L30" i="1"/>
  <c r="K30" i="1"/>
  <c r="H30" i="1"/>
  <c r="M29" i="1"/>
  <c r="L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<sst xmlns="http://schemas.openxmlformats.org/spreadsheetml/2006/main" count="348" uniqueCount="77">
  <si>
    <t>Dettaglio Domande Pagabili Decreto 41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</si>
  <si>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</si>
  <si>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</si>
  <si>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</si>
  <si>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</si>
  <si>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</si>
  <si>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</si>
  <si>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</si>
  <si>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</si>
  <si>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</si>
  <si>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</si>
  <si>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</si>
  <si>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</si>
  <si>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</si>
  <si>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</si>
  <si>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</si>
  <si>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</si>
  <si>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</si>
  <si>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</si>
  <si>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</si>
  <si>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</si>
  <si>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</si>
  <si>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</si>
  <si>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</si>
  <si>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AGEA</t>
  </si>
  <si>
    <t>Misure a Superficie</t>
  </si>
  <si>
    <t>MARCHE</t>
  </si>
  <si>
    <t>SERV. DEC. AGRICOLTURA E ALIM. -ASCOLI PICENO</t>
  </si>
  <si>
    <t>CAA Copagri srl</t>
  </si>
  <si>
    <t>CAA Copagri - ASCOLI PICENO - 501</t>
  </si>
  <si>
    <t>NO</t>
  </si>
  <si>
    <t>Nuova Programmazione</t>
  </si>
  <si>
    <t>CERTELLI AMEDEO</t>
  </si>
  <si>
    <t>In Liquidazione</t>
  </si>
  <si>
    <t>Anticipo</t>
  </si>
  <si>
    <t>Co-Finanziato</t>
  </si>
  <si>
    <t>CAA Coldiretti srl</t>
  </si>
  <si>
    <t>CAA Coldiretti - MACERATA - 007</t>
  </si>
  <si>
    <t>LOSANI CATERINA</t>
  </si>
  <si>
    <t>VALENTINI GABRIELE</t>
  </si>
  <si>
    <t>SOCIETA' AGRICOLA BIOSIBILLA</t>
  </si>
  <si>
    <t>FABBRIZI DAVID</t>
  </si>
  <si>
    <t>IN PROPRIO</t>
  </si>
  <si>
    <t>BENIGNI ALESSIA</t>
  </si>
  <si>
    <t>DI MASCIO VINCENZA</t>
  </si>
  <si>
    <t>FRANCONI FABIO</t>
  </si>
  <si>
    <t>CAA Coldiretti - ASCOLI PICENO - 010</t>
  </si>
  <si>
    <t>ANGELINI MARIA DOMENICA</t>
  </si>
  <si>
    <t>CACCHIARELLI TERESA</t>
  </si>
  <si>
    <t>SOCIETA' AGRICOLA MICHELE S.R.L.</t>
  </si>
  <si>
    <t>SERVIZIO DECENTRATO AGRICOLTURA E ALIM. - MACERATA</t>
  </si>
  <si>
    <t>CAA Coldiretti - MACERATA - 017</t>
  </si>
  <si>
    <t>PACIFICI CARLETTO</t>
  </si>
  <si>
    <t>CAA CIA srl</t>
  </si>
  <si>
    <t>CAA CIA - ASCOLI PICENO - 001</t>
  </si>
  <si>
    <t>RICCIOTTI VITO</t>
  </si>
  <si>
    <t>NERI NATALE</t>
  </si>
  <si>
    <t>CERTELLI DINO</t>
  </si>
  <si>
    <t>STANGONI GUIDO</t>
  </si>
  <si>
    <t>CAA UNSIC s.r.l.</t>
  </si>
  <si>
    <t>CAA UNSIC - ASCOLI PICENO - 001</t>
  </si>
  <si>
    <t>GASPERI SANDRA</t>
  </si>
  <si>
    <t>GIANNINI ALFREDO</t>
  </si>
  <si>
    <t>CAA CIA - ASCOLI PICENO - 005</t>
  </si>
  <si>
    <t>OTTAVIANI GIACOMO</t>
  </si>
  <si>
    <t>CAA CIA - ASCOLI PICENO - 006</t>
  </si>
  <si>
    <t>LEONARDI GIAMPIERO</t>
  </si>
  <si>
    <t>DE SANTIS ANGELO</t>
  </si>
  <si>
    <t>CACCIAMANI GABRIELE</t>
  </si>
  <si>
    <t>CAA C.A.N.A.P.A. srl</t>
  </si>
  <si>
    <t>CAA C.A.N.A.P.A. - RIETI - 001</t>
  </si>
  <si>
    <t>SIBILLA SOCIETA' AGRICOLA S.R.L. A CAPITALE RIDOTTO</t>
  </si>
  <si>
    <t>CORBELLI LUIGINO</t>
  </si>
  <si>
    <t>CAA Confagricoltura srl</t>
  </si>
  <si>
    <t>CAA Confagricoltura - ANCONA - 001</t>
  </si>
  <si>
    <t>SOCIETA' AGRICOLA CASTELSANTANGELO SOCIETA' SEMLPICE</t>
  </si>
  <si>
    <t>SOCIETA' AGRICOLA GIROLAMI STEFANIA E SONIA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</si>
</sst>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workbookViewId="0">
      <selection activeCell="F34" sqref="F34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7.28515625" style="4" bestFit="1" customWidth="1"/>
    <col min="4" max="4" width="36.5703125" style="4" bestFit="1" customWidth="1"/>
    <col min="5" max="5" width="18.85546875" style="4" bestFit="1" customWidth="1"/>
    <col min="6" max="6" width="28.71093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6.42578125" style="4" bestFit="1" customWidth="1"/>
    <col min="14" max="14" width="36.5703125" style="4" bestFit="1" customWidth="1"/>
    <col min="15" max="15" width="13.14062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16384" width="9.140625" style="4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</row>
    <row r="4" spans="1:23" ht="24.75" x14ac:dyDescent="0.25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>
        <v>2016</v>
      </c>
      <c r="H4" s="6" t="str">
        <f>CONCATENATE("64240602322")</f>
        <v>64240602322</v>
      </c>
      <c r="I4" s="6" t="s">
        <v>30</v>
      </c>
      <c r="J4" s="6" t="s">
        <v>31</v>
      </c>
      <c r="K4" s="6" t="str">
        <f>CONCATENATE("")</f>
        <v/>
      </c>
      <c r="L4" s="6" t="str">
        <f>CONCATENATE("11 11.2 4b")</f>
        <v>11 11.2 4b</v>
      </c>
      <c r="M4" s="6" t="str">
        <f>CONCATENATE("CRTMDA37D07L597N")</f>
        <v>CRTMDA37D07L597N</v>
      </c>
      <c r="N4" s="6" t="s">
        <v>32</v>
      </c>
      <c r="O4" s="6"/>
      <c r="P4" s="7">
        <v>42733</v>
      </c>
      <c r="Q4" s="6" t="s">
        <v>33</v>
      </c>
      <c r="R4" s="6" t="s">
        <v>34</v>
      </c>
      <c r="S4" s="6" t="s">
        <v>35</v>
      </c>
      <c r="T4" s="8">
        <v>12609.21</v>
      </c>
      <c r="U4" s="8">
        <v>5437.09</v>
      </c>
      <c r="V4" s="8">
        <v>5020.99</v>
      </c>
      <c r="W4" s="8">
        <v>2151.13</v>
      </c>
    </row>
    <row r="5" spans="1:23" ht="24.75" x14ac:dyDescent="0.25">
      <c r="A5" s="6" t="s">
        <v>24</v>
      </c>
      <c r="B5" s="6" t="s">
        <v>25</v>
      </c>
      <c r="C5" s="6" t="s">
        <v>26</v>
      </c>
      <c r="D5" s="6" t="s">
        <v>27</v>
      </c>
      <c r="E5" s="6" t="s">
        <v>36</v>
      </c>
      <c r="F5" s="6" t="s">
        <v>37</v>
      </c>
      <c r="G5" s="6">
        <v>2016</v>
      </c>
      <c r="H5" s="6" t="str">
        <f>CONCATENATE("64240613246")</f>
        <v>64240613246</v>
      </c>
      <c r="I5" s="6" t="s">
        <v>30</v>
      </c>
      <c r="J5" s="6" t="s">
        <v>31</v>
      </c>
      <c r="K5" s="6" t="str">
        <f>CONCATENATE("")</f>
        <v/>
      </c>
      <c r="L5" s="6" t="str">
        <f>CONCATENATE("11 11.2 4b")</f>
        <v>11 11.2 4b</v>
      </c>
      <c r="M5" s="6" t="str">
        <f>CONCATENATE("LSNCRN77E60A462V")</f>
        <v>LSNCRN77E60A462V</v>
      </c>
      <c r="N5" s="6" t="s">
        <v>38</v>
      </c>
      <c r="O5" s="6"/>
      <c r="P5" s="7">
        <v>42733</v>
      </c>
      <c r="Q5" s="6" t="s">
        <v>33</v>
      </c>
      <c r="R5" s="6" t="s">
        <v>34</v>
      </c>
      <c r="S5" s="6" t="s">
        <v>35</v>
      </c>
      <c r="T5" s="8">
        <v>20466.98</v>
      </c>
      <c r="U5" s="8">
        <v>8825.36</v>
      </c>
      <c r="V5" s="8">
        <v>8149.95</v>
      </c>
      <c r="W5" s="8">
        <v>3491.67</v>
      </c>
    </row>
    <row r="6" spans="1:23" ht="24.75" x14ac:dyDescent="0.25">
      <c r="A6" s="6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>
        <v>2016</v>
      </c>
      <c r="H6" s="6" t="str">
        <f>CONCATENATE("64240598686")</f>
        <v>64240598686</v>
      </c>
      <c r="I6" s="6" t="s">
        <v>30</v>
      </c>
      <c r="J6" s="6" t="s">
        <v>31</v>
      </c>
      <c r="K6" s="6" t="str">
        <f>CONCATENATE("")</f>
        <v/>
      </c>
      <c r="L6" s="6" t="str">
        <f>CONCATENATE("11 11.1 4b")</f>
        <v>11 11.1 4b</v>
      </c>
      <c r="M6" s="6" t="str">
        <f>CONCATENATE("VLNGRL62H06C935Y")</f>
        <v>VLNGRL62H06C935Y</v>
      </c>
      <c r="N6" s="6" t="s">
        <v>39</v>
      </c>
      <c r="O6" s="6"/>
      <c r="P6" s="7">
        <v>42733</v>
      </c>
      <c r="Q6" s="6" t="s">
        <v>33</v>
      </c>
      <c r="R6" s="6" t="s">
        <v>34</v>
      </c>
      <c r="S6" s="6" t="s">
        <v>35</v>
      </c>
      <c r="T6" s="8">
        <v>1952.11</v>
      </c>
      <c r="U6" s="6">
        <v>841.75</v>
      </c>
      <c r="V6" s="6">
        <v>777.33</v>
      </c>
      <c r="W6" s="6">
        <v>333.03</v>
      </c>
    </row>
    <row r="7" spans="1:23" ht="24.75" x14ac:dyDescent="0.2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>
        <v>2016</v>
      </c>
      <c r="H7" s="6" t="str">
        <f>CONCATENATE("64240521530")</f>
        <v>64240521530</v>
      </c>
      <c r="I7" s="6" t="s">
        <v>30</v>
      </c>
      <c r="J7" s="6" t="s">
        <v>31</v>
      </c>
      <c r="K7" s="6" t="str">
        <f>CONCATENATE("")</f>
        <v/>
      </c>
      <c r="L7" s="6" t="str">
        <f>CONCATENATE("11 11.1 4b")</f>
        <v>11 11.1 4b</v>
      </c>
      <c r="M7" s="6" t="str">
        <f>CONCATENATE("02274660444")</f>
        <v>02274660444</v>
      </c>
      <c r="N7" s="6" t="s">
        <v>40</v>
      </c>
      <c r="O7" s="6"/>
      <c r="P7" s="7">
        <v>42733</v>
      </c>
      <c r="Q7" s="6" t="s">
        <v>33</v>
      </c>
      <c r="R7" s="6" t="s">
        <v>34</v>
      </c>
      <c r="S7" s="6" t="s">
        <v>35</v>
      </c>
      <c r="T7" s="6">
        <v>364.64</v>
      </c>
      <c r="U7" s="6">
        <v>157.22999999999999</v>
      </c>
      <c r="V7" s="6">
        <v>145.19999999999999</v>
      </c>
      <c r="W7" s="6">
        <v>62.21</v>
      </c>
    </row>
    <row r="8" spans="1:23" ht="24.75" x14ac:dyDescent="0.2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29</v>
      </c>
      <c r="G8" s="6">
        <v>2016</v>
      </c>
      <c r="H8" s="6" t="str">
        <f>CONCATENATE("64240451043")</f>
        <v>64240451043</v>
      </c>
      <c r="I8" s="6" t="s">
        <v>30</v>
      </c>
      <c r="J8" s="6" t="s">
        <v>31</v>
      </c>
      <c r="K8" s="6" t="str">
        <f>CONCATENATE("")</f>
        <v/>
      </c>
      <c r="L8" s="6" t="str">
        <f>CONCATENATE("11 11.2 4b")</f>
        <v>11 11.2 4b</v>
      </c>
      <c r="M8" s="6" t="str">
        <f>CONCATENATE("FBBDVD50E12F570G")</f>
        <v>FBBDVD50E12F570G</v>
      </c>
      <c r="N8" s="6" t="s">
        <v>41</v>
      </c>
      <c r="O8" s="6"/>
      <c r="P8" s="7">
        <v>42733</v>
      </c>
      <c r="Q8" s="6" t="s">
        <v>33</v>
      </c>
      <c r="R8" s="6" t="s">
        <v>34</v>
      </c>
      <c r="S8" s="6" t="s">
        <v>35</v>
      </c>
      <c r="T8" s="8">
        <v>5479.64</v>
      </c>
      <c r="U8" s="8">
        <v>2362.8200000000002</v>
      </c>
      <c r="V8" s="8">
        <v>2181.9899999999998</v>
      </c>
      <c r="W8" s="6">
        <v>934.83</v>
      </c>
    </row>
    <row r="9" spans="1:23" ht="24.75" x14ac:dyDescent="0.25">
      <c r="A9" s="6" t="s">
        <v>24</v>
      </c>
      <c r="B9" s="6" t="s">
        <v>25</v>
      </c>
      <c r="C9" s="6" t="s">
        <v>26</v>
      </c>
      <c r="D9" s="6" t="s">
        <v>27</v>
      </c>
      <c r="E9" s="6" t="s">
        <v>42</v>
      </c>
      <c r="F9" s="6" t="s">
        <v>42</v>
      </c>
      <c r="G9" s="6">
        <v>2016</v>
      </c>
      <c r="H9" s="6" t="str">
        <f>CONCATENATE("64240915484")</f>
        <v>64240915484</v>
      </c>
      <c r="I9" s="6" t="s">
        <v>30</v>
      </c>
      <c r="J9" s="6" t="s">
        <v>31</v>
      </c>
      <c r="K9" s="6" t="str">
        <f>CONCATENATE("")</f>
        <v/>
      </c>
      <c r="L9" s="6" t="str">
        <f>CONCATENATE("11 11.1 4b")</f>
        <v>11 11.1 4b</v>
      </c>
      <c r="M9" s="6" t="str">
        <f>CONCATENATE("BNGLSS85E42H769G")</f>
        <v>BNGLSS85E42H769G</v>
      </c>
      <c r="N9" s="6" t="s">
        <v>43</v>
      </c>
      <c r="O9" s="6"/>
      <c r="P9" s="7">
        <v>42733</v>
      </c>
      <c r="Q9" s="6" t="s">
        <v>33</v>
      </c>
      <c r="R9" s="6" t="s">
        <v>34</v>
      </c>
      <c r="S9" s="6" t="s">
        <v>35</v>
      </c>
      <c r="T9" s="8">
        <v>2418.86</v>
      </c>
      <c r="U9" s="8">
        <v>1043.01</v>
      </c>
      <c r="V9" s="6">
        <v>963.19</v>
      </c>
      <c r="W9" s="6">
        <v>412.66</v>
      </c>
    </row>
    <row r="10" spans="1:23" ht="24.75" x14ac:dyDescent="0.25">
      <c r="A10" s="6" t="s">
        <v>24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29</v>
      </c>
      <c r="G10" s="6">
        <v>2016</v>
      </c>
      <c r="H10" s="6" t="str">
        <f>CONCATENATE("64240601639")</f>
        <v>64240601639</v>
      </c>
      <c r="I10" s="6" t="s">
        <v>30</v>
      </c>
      <c r="J10" s="6" t="s">
        <v>31</v>
      </c>
      <c r="K10" s="6" t="str">
        <f>CONCATENATE("")</f>
        <v/>
      </c>
      <c r="L10" s="6" t="str">
        <f>CONCATENATE("11 11.2 4b")</f>
        <v>11 11.2 4b</v>
      </c>
      <c r="M10" s="6" t="str">
        <f>CONCATENATE("DMSVCN83H42H501I")</f>
        <v>DMSVCN83H42H501I</v>
      </c>
      <c r="N10" s="6" t="s">
        <v>44</v>
      </c>
      <c r="O10" s="6"/>
      <c r="P10" s="7">
        <v>42733</v>
      </c>
      <c r="Q10" s="6" t="s">
        <v>33</v>
      </c>
      <c r="R10" s="6" t="s">
        <v>34</v>
      </c>
      <c r="S10" s="6" t="s">
        <v>35</v>
      </c>
      <c r="T10" s="8">
        <v>6070.83</v>
      </c>
      <c r="U10" s="8">
        <v>2617.7399999999998</v>
      </c>
      <c r="V10" s="8">
        <v>2417.4</v>
      </c>
      <c r="W10" s="8">
        <v>1035.69</v>
      </c>
    </row>
    <row r="11" spans="1:23" ht="24.75" x14ac:dyDescent="0.25">
      <c r="A11" s="6" t="s">
        <v>24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>
        <v>2016</v>
      </c>
      <c r="H11" s="6" t="str">
        <f>CONCATENATE("64240742953")</f>
        <v>64240742953</v>
      </c>
      <c r="I11" s="6" t="s">
        <v>30</v>
      </c>
      <c r="J11" s="6" t="s">
        <v>31</v>
      </c>
      <c r="K11" s="6" t="str">
        <f>CONCATENATE("")</f>
        <v/>
      </c>
      <c r="L11" s="6" t="str">
        <f>CONCATENATE("10 10.1 4a")</f>
        <v>10 10.1 4a</v>
      </c>
      <c r="M11" s="6" t="str">
        <f>CONCATENATE("FRNFBA73C29F509M")</f>
        <v>FRNFBA73C29F509M</v>
      </c>
      <c r="N11" s="6" t="s">
        <v>45</v>
      </c>
      <c r="O11" s="6"/>
      <c r="P11" s="7">
        <v>42733</v>
      </c>
      <c r="Q11" s="6" t="s">
        <v>33</v>
      </c>
      <c r="R11" s="6" t="s">
        <v>34</v>
      </c>
      <c r="S11" s="6" t="s">
        <v>35</v>
      </c>
      <c r="T11" s="8">
        <v>3371.84</v>
      </c>
      <c r="U11" s="8">
        <v>1453.94</v>
      </c>
      <c r="V11" s="8">
        <v>1342.67</v>
      </c>
      <c r="W11" s="6">
        <v>575.23</v>
      </c>
    </row>
    <row r="12" spans="1:23" ht="24.75" x14ac:dyDescent="0.25">
      <c r="A12" s="6" t="s">
        <v>24</v>
      </c>
      <c r="B12" s="6" t="s">
        <v>25</v>
      </c>
      <c r="C12" s="6" t="s">
        <v>26</v>
      </c>
      <c r="D12" s="6" t="s">
        <v>27</v>
      </c>
      <c r="E12" s="6" t="s">
        <v>36</v>
      </c>
      <c r="F12" s="6" t="s">
        <v>46</v>
      </c>
      <c r="G12" s="6">
        <v>2016</v>
      </c>
      <c r="H12" s="6" t="str">
        <f>CONCATENATE("64240699898")</f>
        <v>64240699898</v>
      </c>
      <c r="I12" s="6" t="s">
        <v>30</v>
      </c>
      <c r="J12" s="6" t="s">
        <v>31</v>
      </c>
      <c r="K12" s="6" t="str">
        <f>CONCATENATE("")</f>
        <v/>
      </c>
      <c r="L12" s="6" t="str">
        <f>CONCATENATE("11 11.2 4b")</f>
        <v>11 11.2 4b</v>
      </c>
      <c r="M12" s="6" t="str">
        <f>CONCATENATE("NGLMDM54E63L597U")</f>
        <v>NGLMDM54E63L597U</v>
      </c>
      <c r="N12" s="6" t="s">
        <v>47</v>
      </c>
      <c r="O12" s="6"/>
      <c r="P12" s="7">
        <v>42733</v>
      </c>
      <c r="Q12" s="6" t="s">
        <v>33</v>
      </c>
      <c r="R12" s="6" t="s">
        <v>34</v>
      </c>
      <c r="S12" s="6" t="s">
        <v>35</v>
      </c>
      <c r="T12" s="8">
        <v>7576.81</v>
      </c>
      <c r="U12" s="8">
        <v>3267.12</v>
      </c>
      <c r="V12" s="8">
        <v>3017.09</v>
      </c>
      <c r="W12" s="8">
        <v>1292.5999999999999</v>
      </c>
    </row>
    <row r="13" spans="1:23" ht="24.75" x14ac:dyDescent="0.25">
      <c r="A13" s="6" t="s">
        <v>24</v>
      </c>
      <c r="B13" s="6" t="s">
        <v>25</v>
      </c>
      <c r="C13" s="6" t="s">
        <v>26</v>
      </c>
      <c r="D13" s="6" t="s">
        <v>27</v>
      </c>
      <c r="E13" s="6" t="s">
        <v>28</v>
      </c>
      <c r="F13" s="6" t="s">
        <v>29</v>
      </c>
      <c r="G13" s="6">
        <v>2016</v>
      </c>
      <c r="H13" s="6" t="str">
        <f>CONCATENATE("64240738753")</f>
        <v>64240738753</v>
      </c>
      <c r="I13" s="6" t="s">
        <v>30</v>
      </c>
      <c r="J13" s="6" t="s">
        <v>31</v>
      </c>
      <c r="K13" s="6" t="str">
        <f>CONCATENATE("")</f>
        <v/>
      </c>
      <c r="L13" s="6" t="str">
        <f>CONCATENATE("11 11.2 4b")</f>
        <v>11 11.2 4b</v>
      </c>
      <c r="M13" s="6" t="str">
        <f>CONCATENATE("CCCTRS54B53F268R")</f>
        <v>CCCTRS54B53F268R</v>
      </c>
      <c r="N13" s="6" t="s">
        <v>48</v>
      </c>
      <c r="O13" s="6"/>
      <c r="P13" s="7">
        <v>42733</v>
      </c>
      <c r="Q13" s="6" t="s">
        <v>33</v>
      </c>
      <c r="R13" s="6" t="s">
        <v>34</v>
      </c>
      <c r="S13" s="6" t="s">
        <v>35</v>
      </c>
      <c r="T13" s="8">
        <v>50461.67</v>
      </c>
      <c r="U13" s="8">
        <v>21759.07</v>
      </c>
      <c r="V13" s="8">
        <v>20093.84</v>
      </c>
      <c r="W13" s="8">
        <v>8608.76</v>
      </c>
    </row>
    <row r="14" spans="1:23" ht="24.75" x14ac:dyDescent="0.25">
      <c r="A14" s="6" t="s">
        <v>24</v>
      </c>
      <c r="B14" s="6" t="s">
        <v>25</v>
      </c>
      <c r="C14" s="6" t="s">
        <v>26</v>
      </c>
      <c r="D14" s="6" t="s">
        <v>27</v>
      </c>
      <c r="E14" s="6" t="s">
        <v>28</v>
      </c>
      <c r="F14" s="6" t="s">
        <v>29</v>
      </c>
      <c r="G14" s="6">
        <v>2016</v>
      </c>
      <c r="H14" s="6" t="str">
        <f>CONCATENATE("64240713327")</f>
        <v>64240713327</v>
      </c>
      <c r="I14" s="6" t="s">
        <v>30</v>
      </c>
      <c r="J14" s="6" t="s">
        <v>31</v>
      </c>
      <c r="K14" s="6" t="str">
        <f>CONCATENATE("")</f>
        <v/>
      </c>
      <c r="L14" s="6" t="str">
        <f>CONCATENATE("11 11.2 4b")</f>
        <v>11 11.2 4b</v>
      </c>
      <c r="M14" s="6" t="str">
        <f>CONCATENATE("01924080441")</f>
        <v>01924080441</v>
      </c>
      <c r="N14" s="6" t="s">
        <v>49</v>
      </c>
      <c r="O14" s="6"/>
      <c r="P14" s="7">
        <v>42733</v>
      </c>
      <c r="Q14" s="6" t="s">
        <v>33</v>
      </c>
      <c r="R14" s="6" t="s">
        <v>34</v>
      </c>
      <c r="S14" s="6" t="s">
        <v>35</v>
      </c>
      <c r="T14" s="8">
        <v>8985.7800000000007</v>
      </c>
      <c r="U14" s="8">
        <v>3874.67</v>
      </c>
      <c r="V14" s="8">
        <v>3578.14</v>
      </c>
      <c r="W14" s="8">
        <v>1532.97</v>
      </c>
    </row>
    <row r="15" spans="1:23" ht="24.75" x14ac:dyDescent="0.25">
      <c r="A15" s="6" t="s">
        <v>24</v>
      </c>
      <c r="B15" s="6" t="s">
        <v>25</v>
      </c>
      <c r="C15" s="6" t="s">
        <v>26</v>
      </c>
      <c r="D15" s="6" t="s">
        <v>50</v>
      </c>
      <c r="E15" s="6" t="s">
        <v>36</v>
      </c>
      <c r="F15" s="6" t="s">
        <v>51</v>
      </c>
      <c r="G15" s="6">
        <v>2016</v>
      </c>
      <c r="H15" s="6" t="str">
        <f>CONCATENATE("64210538167")</f>
        <v>64210538167</v>
      </c>
      <c r="I15" s="6" t="s">
        <v>30</v>
      </c>
      <c r="J15" s="6" t="s">
        <v>31</v>
      </c>
      <c r="K15" s="6"/>
      <c r="L15" s="6" t="str">
        <f>CONCATENATE("12 12.1 4a")</f>
        <v>12 12.1 4a</v>
      </c>
      <c r="M15" s="6" t="str">
        <f>CONCATENATE("PCFCLT71R29B474O")</f>
        <v>PCFCLT71R29B474O</v>
      </c>
      <c r="N15" s="6" t="s">
        <v>52</v>
      </c>
      <c r="O15" s="6"/>
      <c r="P15" s="7">
        <v>42733</v>
      </c>
      <c r="Q15" s="6" t="s">
        <v>33</v>
      </c>
      <c r="R15" s="6" t="s">
        <v>34</v>
      </c>
      <c r="S15" s="6" t="s">
        <v>35</v>
      </c>
      <c r="T15" s="8">
        <v>2050.34</v>
      </c>
      <c r="U15" s="6">
        <v>884.11</v>
      </c>
      <c r="V15" s="6">
        <v>816.45</v>
      </c>
      <c r="W15" s="6">
        <v>349.78</v>
      </c>
    </row>
    <row r="16" spans="1:23" ht="24.75" x14ac:dyDescent="0.25">
      <c r="A16" s="6" t="s">
        <v>24</v>
      </c>
      <c r="B16" s="6" t="s">
        <v>25</v>
      </c>
      <c r="C16" s="6" t="s">
        <v>26</v>
      </c>
      <c r="D16" s="6" t="s">
        <v>27</v>
      </c>
      <c r="E16" s="6" t="s">
        <v>53</v>
      </c>
      <c r="F16" s="6" t="s">
        <v>54</v>
      </c>
      <c r="G16" s="6">
        <v>2016</v>
      </c>
      <c r="H16" s="6" t="str">
        <f>CONCATENATE("64240748851")</f>
        <v>64240748851</v>
      </c>
      <c r="I16" s="6" t="s">
        <v>30</v>
      </c>
      <c r="J16" s="6" t="s">
        <v>31</v>
      </c>
      <c r="K16" s="6" t="str">
        <f>CONCATENATE("")</f>
        <v/>
      </c>
      <c r="L16" s="6" t="str">
        <f>CONCATENATE("10 10.1 4a")</f>
        <v>10 10.1 4a</v>
      </c>
      <c r="M16" s="6" t="str">
        <f>CONCATENATE("RCCVTI83P10A462B")</f>
        <v>RCCVTI83P10A462B</v>
      </c>
      <c r="N16" s="6" t="s">
        <v>55</v>
      </c>
      <c r="O16" s="6"/>
      <c r="P16" s="7">
        <v>42733</v>
      </c>
      <c r="Q16" s="6" t="s">
        <v>33</v>
      </c>
      <c r="R16" s="6" t="s">
        <v>34</v>
      </c>
      <c r="S16" s="6" t="s">
        <v>35</v>
      </c>
      <c r="T16" s="8">
        <v>7774.18</v>
      </c>
      <c r="U16" s="8">
        <v>3352.23</v>
      </c>
      <c r="V16" s="8">
        <v>3095.68</v>
      </c>
      <c r="W16" s="8">
        <v>1326.27</v>
      </c>
    </row>
    <row r="17" spans="1:23" ht="24.75" x14ac:dyDescent="0.25">
      <c r="A17" s="6" t="s">
        <v>24</v>
      </c>
      <c r="B17" s="6" t="s">
        <v>25</v>
      </c>
      <c r="C17" s="6" t="s">
        <v>26</v>
      </c>
      <c r="D17" s="6" t="s">
        <v>27</v>
      </c>
      <c r="E17" s="6" t="s">
        <v>36</v>
      </c>
      <c r="F17" s="6" t="s">
        <v>37</v>
      </c>
      <c r="G17" s="6">
        <v>2016</v>
      </c>
      <c r="H17" s="6" t="str">
        <f>CONCATENATE("64240487385")</f>
        <v>64240487385</v>
      </c>
      <c r="I17" s="6" t="s">
        <v>30</v>
      </c>
      <c r="J17" s="6" t="s">
        <v>31</v>
      </c>
      <c r="K17" s="6" t="str">
        <f>CONCATENATE("")</f>
        <v/>
      </c>
      <c r="L17" s="6" t="str">
        <f>CONCATENATE("11 11.2 4b")</f>
        <v>11 11.2 4b</v>
      </c>
      <c r="M17" s="6" t="str">
        <f>CONCATENATE("NRENTL48T11L597K")</f>
        <v>NRENTL48T11L597K</v>
      </c>
      <c r="N17" s="6" t="s">
        <v>56</v>
      </c>
      <c r="O17" s="6"/>
      <c r="P17" s="7">
        <v>42733</v>
      </c>
      <c r="Q17" s="6" t="s">
        <v>33</v>
      </c>
      <c r="R17" s="6" t="s">
        <v>34</v>
      </c>
      <c r="S17" s="6" t="s">
        <v>35</v>
      </c>
      <c r="T17" s="8">
        <v>34357.279999999999</v>
      </c>
      <c r="U17" s="8">
        <v>14814.86</v>
      </c>
      <c r="V17" s="8">
        <v>13681.07</v>
      </c>
      <c r="W17" s="8">
        <v>5861.35</v>
      </c>
    </row>
    <row r="18" spans="1:23" ht="24.75" x14ac:dyDescent="0.25">
      <c r="A18" s="6" t="s">
        <v>24</v>
      </c>
      <c r="B18" s="6" t="s">
        <v>25</v>
      </c>
      <c r="C18" s="6" t="s">
        <v>26</v>
      </c>
      <c r="D18" s="6" t="s">
        <v>27</v>
      </c>
      <c r="E18" s="6" t="s">
        <v>28</v>
      </c>
      <c r="F18" s="6" t="s">
        <v>29</v>
      </c>
      <c r="G18" s="6">
        <v>2016</v>
      </c>
      <c r="H18" s="6" t="str">
        <f>CONCATENATE("64240665774")</f>
        <v>64240665774</v>
      </c>
      <c r="I18" s="6" t="s">
        <v>30</v>
      </c>
      <c r="J18" s="6" t="s">
        <v>31</v>
      </c>
      <c r="K18" s="6" t="str">
        <f>CONCATENATE("")</f>
        <v/>
      </c>
      <c r="L18" s="6" t="str">
        <f>CONCATENATE("11 11.2 4b")</f>
        <v>11 11.2 4b</v>
      </c>
      <c r="M18" s="6" t="str">
        <f>CONCATENATE("CRTDNI72R24L597Z")</f>
        <v>CRTDNI72R24L597Z</v>
      </c>
      <c r="N18" s="6" t="s">
        <v>57</v>
      </c>
      <c r="O18" s="6"/>
      <c r="P18" s="7">
        <v>42733</v>
      </c>
      <c r="Q18" s="6" t="s">
        <v>33</v>
      </c>
      <c r="R18" s="6" t="s">
        <v>34</v>
      </c>
      <c r="S18" s="6" t="s">
        <v>35</v>
      </c>
      <c r="T18" s="8">
        <v>13504.88</v>
      </c>
      <c r="U18" s="8">
        <v>5823.3</v>
      </c>
      <c r="V18" s="8">
        <v>5377.64</v>
      </c>
      <c r="W18" s="8">
        <v>2303.94</v>
      </c>
    </row>
    <row r="19" spans="1:23" ht="24.75" x14ac:dyDescent="0.25">
      <c r="A19" s="6" t="s">
        <v>24</v>
      </c>
      <c r="B19" s="6" t="s">
        <v>25</v>
      </c>
      <c r="C19" s="6" t="s">
        <v>26</v>
      </c>
      <c r="D19" s="6" t="s">
        <v>27</v>
      </c>
      <c r="E19" s="6" t="s">
        <v>53</v>
      </c>
      <c r="F19" s="6" t="s">
        <v>54</v>
      </c>
      <c r="G19" s="6">
        <v>2016</v>
      </c>
      <c r="H19" s="6" t="str">
        <f>CONCATENATE("64240686408")</f>
        <v>64240686408</v>
      </c>
      <c r="I19" s="6" t="s">
        <v>30</v>
      </c>
      <c r="J19" s="6" t="s">
        <v>31</v>
      </c>
      <c r="K19" s="6" t="str">
        <f>CONCATENATE("")</f>
        <v/>
      </c>
      <c r="L19" s="6" t="str">
        <f>CONCATENATE("11 11.2 4b")</f>
        <v>11 11.2 4b</v>
      </c>
      <c r="M19" s="6" t="str">
        <f>CONCATENATE("STNGDU73A14A462F")</f>
        <v>STNGDU73A14A462F</v>
      </c>
      <c r="N19" s="6" t="s">
        <v>58</v>
      </c>
      <c r="O19" s="6"/>
      <c r="P19" s="7">
        <v>42733</v>
      </c>
      <c r="Q19" s="6" t="s">
        <v>33</v>
      </c>
      <c r="R19" s="6" t="s">
        <v>34</v>
      </c>
      <c r="S19" s="6" t="s">
        <v>35</v>
      </c>
      <c r="T19" s="8">
        <v>8282.1299999999992</v>
      </c>
      <c r="U19" s="8">
        <v>3571.25</v>
      </c>
      <c r="V19" s="8">
        <v>3297.94</v>
      </c>
      <c r="W19" s="8">
        <v>1412.94</v>
      </c>
    </row>
    <row r="20" spans="1:23" ht="24.75" x14ac:dyDescent="0.25">
      <c r="A20" s="6" t="s">
        <v>24</v>
      </c>
      <c r="B20" s="6" t="s">
        <v>25</v>
      </c>
      <c r="C20" s="6" t="s">
        <v>26</v>
      </c>
      <c r="D20" s="6" t="s">
        <v>27</v>
      </c>
      <c r="E20" s="6" t="s">
        <v>59</v>
      </c>
      <c r="F20" s="6" t="s">
        <v>60</v>
      </c>
      <c r="G20" s="6">
        <v>2016</v>
      </c>
      <c r="H20" s="6" t="str">
        <f>CONCATENATE("64240705083")</f>
        <v>64240705083</v>
      </c>
      <c r="I20" s="6" t="s">
        <v>30</v>
      </c>
      <c r="J20" s="6" t="s">
        <v>31</v>
      </c>
      <c r="K20" s="6" t="str">
        <f>CONCATENATE("")</f>
        <v/>
      </c>
      <c r="L20" s="6" t="str">
        <f>CONCATENATE("11 11.2 4b")</f>
        <v>11 11.2 4b</v>
      </c>
      <c r="M20" s="6" t="str">
        <f>CONCATENATE("GSPSDR73D46A462O")</f>
        <v>GSPSDR73D46A462O</v>
      </c>
      <c r="N20" s="6" t="s">
        <v>61</v>
      </c>
      <c r="O20" s="6"/>
      <c r="P20" s="7">
        <v>42733</v>
      </c>
      <c r="Q20" s="6" t="s">
        <v>33</v>
      </c>
      <c r="R20" s="6" t="s">
        <v>34</v>
      </c>
      <c r="S20" s="6" t="s">
        <v>35</v>
      </c>
      <c r="T20" s="8">
        <v>3465.59</v>
      </c>
      <c r="U20" s="8">
        <v>1494.36</v>
      </c>
      <c r="V20" s="8">
        <v>1380</v>
      </c>
      <c r="W20" s="6">
        <v>591.23</v>
      </c>
    </row>
    <row r="21" spans="1:23" ht="24.75" x14ac:dyDescent="0.25">
      <c r="A21" s="6" t="s">
        <v>24</v>
      </c>
      <c r="B21" s="6" t="s">
        <v>25</v>
      </c>
      <c r="C21" s="6" t="s">
        <v>26</v>
      </c>
      <c r="D21" s="6" t="s">
        <v>27</v>
      </c>
      <c r="E21" s="6" t="s">
        <v>28</v>
      </c>
      <c r="F21" s="6" t="s">
        <v>29</v>
      </c>
      <c r="G21" s="6">
        <v>2016</v>
      </c>
      <c r="H21" s="6" t="str">
        <f>CONCATENATE("64240617205")</f>
        <v>64240617205</v>
      </c>
      <c r="I21" s="6" t="s">
        <v>30</v>
      </c>
      <c r="J21" s="6" t="s">
        <v>31</v>
      </c>
      <c r="K21" s="6" t="str">
        <f>CONCATENATE("")</f>
        <v/>
      </c>
      <c r="L21" s="6" t="str">
        <f>CONCATENATE("11 11.2 4b")</f>
        <v>11 11.2 4b</v>
      </c>
      <c r="M21" s="6" t="str">
        <f>CONCATENATE("GNNLRD70R07A252X")</f>
        <v>GNNLRD70R07A252X</v>
      </c>
      <c r="N21" s="6" t="s">
        <v>62</v>
      </c>
      <c r="O21" s="6"/>
      <c r="P21" s="7">
        <v>42733</v>
      </c>
      <c r="Q21" s="6" t="s">
        <v>33</v>
      </c>
      <c r="R21" s="6" t="s">
        <v>34</v>
      </c>
      <c r="S21" s="6" t="s">
        <v>35</v>
      </c>
      <c r="T21" s="8">
        <v>9366.86</v>
      </c>
      <c r="U21" s="8">
        <v>4038.99</v>
      </c>
      <c r="V21" s="8">
        <v>3729.88</v>
      </c>
      <c r="W21" s="8">
        <v>1597.99</v>
      </c>
    </row>
    <row r="22" spans="1:23" ht="24.75" x14ac:dyDescent="0.25">
      <c r="A22" s="6" t="s">
        <v>24</v>
      </c>
      <c r="B22" s="6" t="s">
        <v>25</v>
      </c>
      <c r="C22" s="6" t="s">
        <v>26</v>
      </c>
      <c r="D22" s="6" t="s">
        <v>27</v>
      </c>
      <c r="E22" s="6" t="s">
        <v>53</v>
      </c>
      <c r="F22" s="6" t="s">
        <v>63</v>
      </c>
      <c r="G22" s="6">
        <v>2016</v>
      </c>
      <c r="H22" s="6" t="str">
        <f>CONCATENATE("64240707238")</f>
        <v>64240707238</v>
      </c>
      <c r="I22" s="6" t="s">
        <v>30</v>
      </c>
      <c r="J22" s="6" t="s">
        <v>31</v>
      </c>
      <c r="K22" s="6" t="str">
        <f>CONCATENATE("")</f>
        <v/>
      </c>
      <c r="L22" s="6" t="str">
        <f>CONCATENATE("10 10.1 4a")</f>
        <v>10 10.1 4a</v>
      </c>
      <c r="M22" s="6" t="str">
        <f>CONCATENATE("TTVGCM54T11F509H")</f>
        <v>TTVGCM54T11F509H</v>
      </c>
      <c r="N22" s="6" t="s">
        <v>64</v>
      </c>
      <c r="O22" s="6"/>
      <c r="P22" s="7">
        <v>42733</v>
      </c>
      <c r="Q22" s="6" t="s">
        <v>33</v>
      </c>
      <c r="R22" s="6" t="s">
        <v>34</v>
      </c>
      <c r="S22" s="6" t="s">
        <v>35</v>
      </c>
      <c r="T22" s="8">
        <v>3631.51</v>
      </c>
      <c r="U22" s="8">
        <v>1565.91</v>
      </c>
      <c r="V22" s="8">
        <v>1446.07</v>
      </c>
      <c r="W22" s="6">
        <v>619.53</v>
      </c>
    </row>
    <row r="23" spans="1:23" ht="24.75" x14ac:dyDescent="0.25">
      <c r="A23" s="6" t="s">
        <v>24</v>
      </c>
      <c r="B23" s="6" t="s">
        <v>25</v>
      </c>
      <c r="C23" s="6" t="s">
        <v>26</v>
      </c>
      <c r="D23" s="6" t="s">
        <v>27</v>
      </c>
      <c r="E23" s="6" t="s">
        <v>53</v>
      </c>
      <c r="F23" s="6" t="s">
        <v>65</v>
      </c>
      <c r="G23" s="6">
        <v>2016</v>
      </c>
      <c r="H23" s="6" t="str">
        <f>CONCATENATE("64240563433")</f>
        <v>64240563433</v>
      </c>
      <c r="I23" s="6" t="s">
        <v>30</v>
      </c>
      <c r="J23" s="6" t="s">
        <v>31</v>
      </c>
      <c r="K23" s="6" t="str">
        <f>CONCATENATE("")</f>
        <v/>
      </c>
      <c r="L23" s="6" t="str">
        <f>CONCATENATE("11 11.1 4b")</f>
        <v>11 11.1 4b</v>
      </c>
      <c r="M23" s="6" t="str">
        <f>CONCATENATE("LNRGPR81P23D542E")</f>
        <v>LNRGPR81P23D542E</v>
      </c>
      <c r="N23" s="6" t="s">
        <v>66</v>
      </c>
      <c r="O23" s="6"/>
      <c r="P23" s="7">
        <v>42733</v>
      </c>
      <c r="Q23" s="6" t="s">
        <v>33</v>
      </c>
      <c r="R23" s="6" t="s">
        <v>34</v>
      </c>
      <c r="S23" s="6" t="s">
        <v>35</v>
      </c>
      <c r="T23" s="8">
        <v>1243.1600000000001</v>
      </c>
      <c r="U23" s="6">
        <v>536.04999999999995</v>
      </c>
      <c r="V23" s="6">
        <v>495.03</v>
      </c>
      <c r="W23" s="6">
        <v>212.08</v>
      </c>
    </row>
    <row r="24" spans="1:23" ht="24.75" x14ac:dyDescent="0.25">
      <c r="A24" s="6" t="s">
        <v>24</v>
      </c>
      <c r="B24" s="6" t="s">
        <v>25</v>
      </c>
      <c r="C24" s="6" t="s">
        <v>26</v>
      </c>
      <c r="D24" s="6" t="s">
        <v>27</v>
      </c>
      <c r="E24" s="6" t="s">
        <v>28</v>
      </c>
      <c r="F24" s="6" t="s">
        <v>29</v>
      </c>
      <c r="G24" s="6">
        <v>2016</v>
      </c>
      <c r="H24" s="6" t="str">
        <f>CONCATENATE("64240470308")</f>
        <v>64240470308</v>
      </c>
      <c r="I24" s="6" t="s">
        <v>30</v>
      </c>
      <c r="J24" s="6" t="s">
        <v>31</v>
      </c>
      <c r="K24" s="6" t="str">
        <f>CONCATENATE("")</f>
        <v/>
      </c>
      <c r="L24" s="6" t="str">
        <f>CONCATENATE("11 11.2 4b")</f>
        <v>11 11.2 4b</v>
      </c>
      <c r="M24" s="6" t="str">
        <f>CONCATENATE("DSNNGL56A16F570Q")</f>
        <v>DSNNGL56A16F570Q</v>
      </c>
      <c r="N24" s="6" t="s">
        <v>67</v>
      </c>
      <c r="O24" s="6"/>
      <c r="P24" s="7">
        <v>42733</v>
      </c>
      <c r="Q24" s="6" t="s">
        <v>33</v>
      </c>
      <c r="R24" s="6" t="s">
        <v>34</v>
      </c>
      <c r="S24" s="6" t="s">
        <v>35</v>
      </c>
      <c r="T24" s="8">
        <v>5263.49</v>
      </c>
      <c r="U24" s="8">
        <v>2269.62</v>
      </c>
      <c r="V24" s="8">
        <v>2095.92</v>
      </c>
      <c r="W24" s="6">
        <v>897.95</v>
      </c>
    </row>
    <row r="25" spans="1:23" ht="24.75" x14ac:dyDescent="0.25">
      <c r="A25" s="6" t="s">
        <v>24</v>
      </c>
      <c r="B25" s="6" t="s">
        <v>25</v>
      </c>
      <c r="C25" s="6" t="s">
        <v>26</v>
      </c>
      <c r="D25" s="6" t="s">
        <v>50</v>
      </c>
      <c r="E25" s="6" t="s">
        <v>36</v>
      </c>
      <c r="F25" s="6" t="s">
        <v>51</v>
      </c>
      <c r="G25" s="6">
        <v>2016</v>
      </c>
      <c r="H25" s="6" t="str">
        <f>CONCATENATE("64210512758")</f>
        <v>64210512758</v>
      </c>
      <c r="I25" s="6" t="s">
        <v>30</v>
      </c>
      <c r="J25" s="6" t="s">
        <v>31</v>
      </c>
      <c r="K25" s="6"/>
      <c r="L25" s="6" t="str">
        <f>CONCATENATE("12 12.1 4a")</f>
        <v>12 12.1 4a</v>
      </c>
      <c r="M25" s="6" t="str">
        <f>CONCATENATE("CCCGRL61M27I661P")</f>
        <v>CCCGRL61M27I661P</v>
      </c>
      <c r="N25" s="6" t="s">
        <v>68</v>
      </c>
      <c r="O25" s="6"/>
      <c r="P25" s="7">
        <v>42733</v>
      </c>
      <c r="Q25" s="6" t="s">
        <v>33</v>
      </c>
      <c r="R25" s="6" t="s">
        <v>34</v>
      </c>
      <c r="S25" s="6" t="s">
        <v>35</v>
      </c>
      <c r="T25" s="8">
        <v>2728.22</v>
      </c>
      <c r="U25" s="8">
        <v>1176.4100000000001</v>
      </c>
      <c r="V25" s="8">
        <v>1086.3800000000001</v>
      </c>
      <c r="W25" s="6">
        <v>465.43</v>
      </c>
    </row>
    <row r="26" spans="1:23" ht="24.75" x14ac:dyDescent="0.25">
      <c r="A26" s="6" t="s">
        <v>24</v>
      </c>
      <c r="B26" s="6" t="s">
        <v>25</v>
      </c>
      <c r="C26" s="6" t="s">
        <v>26</v>
      </c>
      <c r="D26" s="6" t="s">
        <v>27</v>
      </c>
      <c r="E26" s="6" t="s">
        <v>69</v>
      </c>
      <c r="F26" s="6" t="s">
        <v>70</v>
      </c>
      <c r="G26" s="6">
        <v>2016</v>
      </c>
      <c r="H26" s="6" t="str">
        <f>CONCATENATE("64240498861")</f>
        <v>64240498861</v>
      </c>
      <c r="I26" s="6" t="s">
        <v>30</v>
      </c>
      <c r="J26" s="6" t="s">
        <v>31</v>
      </c>
      <c r="K26" s="6" t="str">
        <f>CONCATENATE("")</f>
        <v/>
      </c>
      <c r="L26" s="6" t="str">
        <f>CONCATENATE("11 11.1 4b")</f>
        <v>11 11.1 4b</v>
      </c>
      <c r="M26" s="6" t="str">
        <f>CONCATENATE("01824040438")</f>
        <v>01824040438</v>
      </c>
      <c r="N26" s="6" t="s">
        <v>71</v>
      </c>
      <c r="O26" s="6"/>
      <c r="P26" s="7">
        <v>42733</v>
      </c>
      <c r="Q26" s="6" t="s">
        <v>33</v>
      </c>
      <c r="R26" s="6" t="s">
        <v>34</v>
      </c>
      <c r="S26" s="6" t="s">
        <v>35</v>
      </c>
      <c r="T26" s="8">
        <v>17887.57</v>
      </c>
      <c r="U26" s="8">
        <v>7713.12</v>
      </c>
      <c r="V26" s="8">
        <v>7122.83</v>
      </c>
      <c r="W26" s="8">
        <v>3051.62</v>
      </c>
    </row>
    <row r="27" spans="1:23" ht="24.75" x14ac:dyDescent="0.25">
      <c r="A27" s="6" t="s">
        <v>24</v>
      </c>
      <c r="B27" s="6" t="s">
        <v>25</v>
      </c>
      <c r="C27" s="6" t="s">
        <v>26</v>
      </c>
      <c r="D27" s="6" t="s">
        <v>27</v>
      </c>
      <c r="E27" s="6" t="s">
        <v>28</v>
      </c>
      <c r="F27" s="6" t="s">
        <v>29</v>
      </c>
      <c r="G27" s="6">
        <v>2016</v>
      </c>
      <c r="H27" s="6" t="str">
        <f>CONCATENATE("64240695748")</f>
        <v>64240695748</v>
      </c>
      <c r="I27" s="6" t="s">
        <v>30</v>
      </c>
      <c r="J27" s="6" t="s">
        <v>31</v>
      </c>
      <c r="K27" s="6" t="str">
        <f>CONCATENATE("")</f>
        <v/>
      </c>
      <c r="L27" s="6" t="str">
        <f>CONCATENATE("11 11.2 4b")</f>
        <v>11 11.2 4b</v>
      </c>
      <c r="M27" s="6" t="str">
        <f>CONCATENATE("CRBLGN60E22F570O")</f>
        <v>CRBLGN60E22F570O</v>
      </c>
      <c r="N27" s="6" t="s">
        <v>72</v>
      </c>
      <c r="O27" s="6"/>
      <c r="P27" s="7">
        <v>42733</v>
      </c>
      <c r="Q27" s="6" t="s">
        <v>33</v>
      </c>
      <c r="R27" s="6" t="s">
        <v>34</v>
      </c>
      <c r="S27" s="6" t="s">
        <v>35</v>
      </c>
      <c r="T27" s="8">
        <v>3110.69</v>
      </c>
      <c r="U27" s="8">
        <v>1341.33</v>
      </c>
      <c r="V27" s="8">
        <v>1238.68</v>
      </c>
      <c r="W27" s="6">
        <v>530.67999999999995</v>
      </c>
    </row>
    <row r="28" spans="1:23" ht="24.75" x14ac:dyDescent="0.25">
      <c r="A28" s="6" t="s">
        <v>24</v>
      </c>
      <c r="B28" s="6" t="s">
        <v>25</v>
      </c>
      <c r="C28" s="6" t="s">
        <v>26</v>
      </c>
      <c r="D28" s="6" t="s">
        <v>50</v>
      </c>
      <c r="E28" s="6" t="s">
        <v>73</v>
      </c>
      <c r="F28" s="6" t="s">
        <v>74</v>
      </c>
      <c r="G28" s="6">
        <v>2016</v>
      </c>
      <c r="H28" s="6" t="str">
        <f>CONCATENATE("64240921276")</f>
        <v>64240921276</v>
      </c>
      <c r="I28" s="6" t="s">
        <v>30</v>
      </c>
      <c r="J28" s="6" t="s">
        <v>31</v>
      </c>
      <c r="K28" s="6" t="str">
        <f>CONCATENATE("")</f>
        <v/>
      </c>
      <c r="L28" s="6" t="str">
        <f>CONCATENATE("11 11.1 4b")</f>
        <v>11 11.1 4b</v>
      </c>
      <c r="M28" s="6" t="str">
        <f>CONCATENATE("01804110433")</f>
        <v>01804110433</v>
      </c>
      <c r="N28" s="6" t="s">
        <v>75</v>
      </c>
      <c r="O28" s="6"/>
      <c r="P28" s="7">
        <v>42733</v>
      </c>
      <c r="Q28" s="6" t="s">
        <v>33</v>
      </c>
      <c r="R28" s="6" t="s">
        <v>34</v>
      </c>
      <c r="S28" s="6" t="s">
        <v>35</v>
      </c>
      <c r="T28" s="8">
        <v>30256.74</v>
      </c>
      <c r="U28" s="8">
        <v>13046.71</v>
      </c>
      <c r="V28" s="8">
        <v>12048.23</v>
      </c>
      <c r="W28" s="8">
        <v>5161.8</v>
      </c>
    </row>
    <row r="29" spans="1:23" ht="24.75" x14ac:dyDescent="0.25">
      <c r="A29" s="6" t="s">
        <v>24</v>
      </c>
      <c r="B29" s="6" t="s">
        <v>25</v>
      </c>
      <c r="C29" s="6" t="s">
        <v>26</v>
      </c>
      <c r="D29" s="6" t="s">
        <v>50</v>
      </c>
      <c r="E29" s="6" t="s">
        <v>36</v>
      </c>
      <c r="F29" s="6" t="s">
        <v>51</v>
      </c>
      <c r="G29" s="6">
        <v>2016</v>
      </c>
      <c r="H29" s="6" t="str">
        <f>CONCATENATE("64210875528")</f>
        <v>64210875528</v>
      </c>
      <c r="I29" s="6" t="s">
        <v>30</v>
      </c>
      <c r="J29" s="6" t="s">
        <v>31</v>
      </c>
      <c r="K29" s="6"/>
      <c r="L29" s="6" t="str">
        <f>CONCATENATE("12 12.1 4a")</f>
        <v>12 12.1 4a</v>
      </c>
      <c r="M29" s="6" t="str">
        <f>CONCATENATE("01297880435")</f>
        <v>01297880435</v>
      </c>
      <c r="N29" s="6" t="s">
        <v>76</v>
      </c>
      <c r="O29" s="6"/>
      <c r="P29" s="7">
        <v>42733</v>
      </c>
      <c r="Q29" s="6" t="s">
        <v>33</v>
      </c>
      <c r="R29" s="6" t="s">
        <v>34</v>
      </c>
      <c r="S29" s="6" t="s">
        <v>35</v>
      </c>
      <c r="T29" s="8">
        <v>7877.22</v>
      </c>
      <c r="U29" s="8">
        <v>3396.66</v>
      </c>
      <c r="V29" s="8">
        <v>3136.71</v>
      </c>
      <c r="W29" s="8">
        <v>1343.85</v>
      </c>
    </row>
    <row r="30" spans="1:23" ht="24.75" x14ac:dyDescent="0.25">
      <c r="A30" s="6" t="s">
        <v>24</v>
      </c>
      <c r="B30" s="6" t="s">
        <v>25</v>
      </c>
      <c r="C30" s="6" t="s">
        <v>26</v>
      </c>
      <c r="D30" s="6" t="s">
        <v>50</v>
      </c>
      <c r="E30" s="6" t="s">
        <v>73</v>
      </c>
      <c r="F30" s="6" t="s">
        <v>74</v>
      </c>
      <c r="G30" s="6">
        <v>2016</v>
      </c>
      <c r="H30" s="6" t="str">
        <f>CONCATENATE("64240921292")</f>
        <v>64240921292</v>
      </c>
      <c r="I30" s="6" t="s">
        <v>30</v>
      </c>
      <c r="J30" s="6" t="s">
        <v>31</v>
      </c>
      <c r="K30" s="6" t="str">
        <f>CONCATENATE("")</f>
        <v/>
      </c>
      <c r="L30" s="6" t="str">
        <f>CONCATENATE("10 10.1 4a")</f>
        <v>10 10.1 4a</v>
      </c>
      <c r="M30" s="6" t="str">
        <f>CONCATENATE("01804110433")</f>
        <v>01804110433</v>
      </c>
      <c r="N30" s="6" t="s">
        <v>75</v>
      </c>
      <c r="O30" s="6"/>
      <c r="P30" s="7">
        <v>42733</v>
      </c>
      <c r="Q30" s="6" t="s">
        <v>33</v>
      </c>
      <c r="R30" s="6" t="s">
        <v>34</v>
      </c>
      <c r="S30" s="6" t="s">
        <v>35</v>
      </c>
      <c r="T30" s="8">
        <v>45461.38</v>
      </c>
      <c r="U30" s="8">
        <v>19602.95</v>
      </c>
      <c r="V30" s="8">
        <v>18102.72</v>
      </c>
      <c r="W30" s="8">
        <v>7755.71</v>
      </c>
    </row>
  </sheetData>
  <mergeCells count="2">
    <mergeCell ref="A1:W1"/>
    <mergeCell ref="A2:W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2017-01-25T16:12:42Z</dcterms:created>
  <dcterms:modified xsi:type="dcterms:W3CDTF">2017-01-25T16:13:42Z</dcterms:modified>
</cp:coreProperties>
</file>