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tabRatio="744"/>
  </bookViews>
  <sheets>
    <sheet name="Per Decreto" sheetId="20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20" l="1"/>
  <c r="H32" i="20"/>
  <c r="K13" i="20"/>
  <c r="K14" i="20"/>
  <c r="K16" i="20"/>
  <c r="K20" i="20"/>
  <c r="J12" i="20"/>
  <c r="K12" i="20" s="1"/>
  <c r="J15" i="20"/>
  <c r="K15" i="20" s="1"/>
  <c r="J17" i="20"/>
  <c r="K17" i="20" s="1"/>
  <c r="J18" i="20"/>
  <c r="K18" i="20" s="1"/>
  <c r="J19" i="20"/>
  <c r="K19" i="20" s="1"/>
  <c r="J21" i="20"/>
  <c r="K21" i="20" s="1"/>
  <c r="J22" i="20"/>
  <c r="K22" i="20" s="1"/>
  <c r="J23" i="20"/>
  <c r="K23" i="20" s="1"/>
  <c r="J24" i="20"/>
  <c r="K24" i="20" s="1"/>
  <c r="J25" i="20"/>
  <c r="K25" i="20" s="1"/>
  <c r="J26" i="20"/>
  <c r="K26" i="20" s="1"/>
  <c r="J27" i="20"/>
  <c r="K27" i="20" s="1"/>
  <c r="J28" i="20"/>
  <c r="K28" i="20" s="1"/>
  <c r="J29" i="20"/>
  <c r="K29" i="20" s="1"/>
  <c r="J30" i="20"/>
  <c r="K30" i="20" s="1"/>
  <c r="J31" i="20"/>
  <c r="K31" i="20" s="1"/>
  <c r="J11" i="20"/>
  <c r="K11" i="20" s="1"/>
  <c r="O11" i="20" l="1"/>
  <c r="L11" i="20"/>
  <c r="N11" i="20"/>
  <c r="Q11" i="20"/>
  <c r="M11" i="20"/>
  <c r="P11" i="20"/>
  <c r="P24" i="20"/>
  <c r="L24" i="20"/>
  <c r="N24" i="20"/>
  <c r="P19" i="20"/>
  <c r="L19" i="20"/>
  <c r="N19" i="20"/>
  <c r="N14" i="20"/>
  <c r="L14" i="20"/>
  <c r="P14" i="20"/>
  <c r="Q31" i="20"/>
  <c r="O31" i="20"/>
  <c r="M31" i="20"/>
  <c r="N27" i="20"/>
  <c r="P27" i="20"/>
  <c r="L27" i="20"/>
  <c r="N23" i="20"/>
  <c r="P23" i="20"/>
  <c r="L23" i="20"/>
  <c r="P18" i="20"/>
  <c r="N18" i="20"/>
  <c r="L18" i="20"/>
  <c r="P13" i="20"/>
  <c r="N13" i="20"/>
  <c r="L13" i="20"/>
  <c r="Q13" i="20"/>
  <c r="O13" i="20"/>
  <c r="M13" i="20"/>
  <c r="N28" i="20"/>
  <c r="P28" i="20"/>
  <c r="L28" i="20"/>
  <c r="N26" i="20"/>
  <c r="P26" i="20"/>
  <c r="L26" i="20"/>
  <c r="P22" i="20"/>
  <c r="L22" i="20"/>
  <c r="N22" i="20"/>
  <c r="N20" i="20"/>
  <c r="P20" i="20"/>
  <c r="L20" i="20"/>
  <c r="P29" i="20"/>
  <c r="L29" i="20"/>
  <c r="N29" i="20"/>
  <c r="P25" i="20"/>
  <c r="L25" i="20"/>
  <c r="N25" i="20"/>
  <c r="P21" i="20"/>
  <c r="L21" i="20"/>
  <c r="N21" i="20"/>
  <c r="N16" i="20"/>
  <c r="L16" i="20"/>
  <c r="O16" i="20"/>
  <c r="P16" i="20"/>
  <c r="M16" i="20"/>
  <c r="Q16" i="20"/>
  <c r="O12" i="20"/>
  <c r="Q12" i="20"/>
  <c r="M12" i="20"/>
  <c r="P12" i="20"/>
  <c r="L12" i="20"/>
  <c r="N12" i="20"/>
  <c r="P17" i="20"/>
  <c r="L17" i="20"/>
  <c r="Q17" i="20"/>
  <c r="O17" i="20"/>
  <c r="N17" i="20"/>
  <c r="M17" i="20"/>
  <c r="N15" i="20"/>
  <c r="Q15" i="20"/>
  <c r="M15" i="20"/>
  <c r="P15" i="20"/>
  <c r="L15" i="20"/>
  <c r="O15" i="20"/>
  <c r="K32" i="20"/>
  <c r="J32" i="20"/>
  <c r="Q33" i="20" l="1"/>
  <c r="N33" i="20"/>
  <c r="P33" i="20"/>
  <c r="P34" i="20" s="1"/>
  <c r="L33" i="20"/>
  <c r="M33" i="20"/>
  <c r="O33" i="20"/>
</calcChain>
</file>

<file path=xl/sharedStrings.xml><?xml version="1.0" encoding="utf-8"?>
<sst xmlns="http://schemas.openxmlformats.org/spreadsheetml/2006/main" count="122" uniqueCount="103">
  <si>
    <t>Spesa ammessa</t>
  </si>
  <si>
    <t>Spesa richiesta</t>
  </si>
  <si>
    <t>Quota Stato cap. 2160320021</t>
  </si>
  <si>
    <t>Quota UE cap. 2160320022</t>
  </si>
  <si>
    <t>RSSNCL43B08I569Q</t>
  </si>
  <si>
    <t>Codice pratica</t>
  </si>
  <si>
    <t>Denominazione ditta</t>
  </si>
  <si>
    <t>Punteggio</t>
  </si>
  <si>
    <t>Sede legale</t>
  </si>
  <si>
    <t>Totali capitolo/annualità</t>
  </si>
  <si>
    <t>Totali capitolo</t>
  </si>
  <si>
    <t xml:space="preserve">1.69-2017-14-MA </t>
  </si>
  <si>
    <t xml:space="preserve">1.69-2017-10-MA </t>
  </si>
  <si>
    <t xml:space="preserve">1.69-2017-08-MA </t>
  </si>
  <si>
    <t>1.69-2017-19-MA</t>
  </si>
  <si>
    <t>1.69-2017-06-MA</t>
  </si>
  <si>
    <t xml:space="preserve">1.69-2017-07-MA </t>
  </si>
  <si>
    <t xml:space="preserve">1.69-2017-22-MA </t>
  </si>
  <si>
    <t>Blueshark Srl</t>
  </si>
  <si>
    <t>Iberia Srl</t>
  </si>
  <si>
    <t>Mare Più Srl</t>
  </si>
  <si>
    <t>Cibidamare</t>
  </si>
  <si>
    <t>Trevisani Pietro Srl</t>
  </si>
  <si>
    <t>Skalo Spa (1)</t>
  </si>
  <si>
    <t>Az. Agr. troticoltura erede Rossi Silvio</t>
  </si>
  <si>
    <t>1.69-2017-20-MA</t>
  </si>
  <si>
    <t xml:space="preserve">1.69-2017-09-MA </t>
  </si>
  <si>
    <t xml:space="preserve">1.69-2017-04-MA </t>
  </si>
  <si>
    <t>1.69-2017-16-MA</t>
  </si>
  <si>
    <t>1.69-2017-12-MA</t>
  </si>
  <si>
    <t xml:space="preserve">1.69-2017-15-MA </t>
  </si>
  <si>
    <t>1.69-2017-05-MA</t>
  </si>
  <si>
    <t xml:space="preserve">1.69-2017-02-MA </t>
  </si>
  <si>
    <t>1.69-2017-13-MA</t>
  </si>
  <si>
    <t>5.69-2017-23-MA</t>
  </si>
  <si>
    <t>D.A.I. di Piattoni Pierpaolo</t>
  </si>
  <si>
    <t>Conserviera Adriatica Spa</t>
  </si>
  <si>
    <t>New COPROMO Srl</t>
  </si>
  <si>
    <t>Beruschi e Lepretti Srl</t>
  </si>
  <si>
    <t>Frigostar Srl</t>
  </si>
  <si>
    <t>Gaudenzi Antonio</t>
  </si>
  <si>
    <t>Mitilpesca Srl</t>
  </si>
  <si>
    <t>Urbis Food Srl</t>
  </si>
  <si>
    <t>Sgattoni Surgelati Srl</t>
  </si>
  <si>
    <t>Lo Stocco di Barchiesi Luigi</t>
  </si>
  <si>
    <t>1.69-2017-18-MA</t>
  </si>
  <si>
    <t xml:space="preserve">1.69-2017-11-MA </t>
  </si>
  <si>
    <t xml:space="preserve">1.69-2017-17-MA </t>
  </si>
  <si>
    <t xml:space="preserve">1.69-2017-03-MA </t>
  </si>
  <si>
    <t>Ittica del Conero Soc. Coop</t>
  </si>
  <si>
    <t>BB Mar Snc di Bigoni Marco</t>
  </si>
  <si>
    <t>Toral Srl</t>
  </si>
  <si>
    <t>COPEMO Scarl</t>
  </si>
  <si>
    <t>P.IVA</t>
  </si>
  <si>
    <t>CF</t>
  </si>
  <si>
    <t>01845960671</t>
  </si>
  <si>
    <t>00112200415</t>
  </si>
  <si>
    <t>01562210441</t>
  </si>
  <si>
    <t>02623780414</t>
  </si>
  <si>
    <t>00508310448</t>
  </si>
  <si>
    <t>00394360424</t>
  </si>
  <si>
    <t>02050870449</t>
  </si>
  <si>
    <t>00102010444</t>
  </si>
  <si>
    <t>02337310417</t>
  </si>
  <si>
    <t>01528320433</t>
  </si>
  <si>
    <t>01155610445</t>
  </si>
  <si>
    <t>GDNNTN66L25D488B</t>
  </si>
  <si>
    <t>02259670442</t>
  </si>
  <si>
    <t>01878390432</t>
  </si>
  <si>
    <t>01233050440</t>
  </si>
  <si>
    <t>BRCLGU69E23C615L</t>
  </si>
  <si>
    <t>02461740421</t>
  </si>
  <si>
    <t>01706980677</t>
  </si>
  <si>
    <t>00215860420</t>
  </si>
  <si>
    <t>01432860425</t>
  </si>
  <si>
    <t>01271990432</t>
  </si>
  <si>
    <t>01040630418</t>
  </si>
  <si>
    <t>027108802424</t>
  </si>
  <si>
    <t>VIA GORIZIA 53, ALBA ADRIATICA (TE) - 64011</t>
  </si>
  <si>
    <t>VIA LITORANEA 389 - FRAZ.MAROTTA, MONDOLFO (PU) - 61035</t>
  </si>
  <si>
    <t>VIA ARNO 7, ALTIDONA (FM) - 63824</t>
  </si>
  <si>
    <t>VIA UGO LA MALFA 15/A, FANO (PU) - 61032</t>
  </si>
  <si>
    <t>VIA PIGAFETTA 16, SAN BENEDETTO DEL TRONTO (AP) - 63039</t>
  </si>
  <si>
    <t>VIA DELL'INDUSTRIA 8, OSIMO (AN) - 60028</t>
  </si>
  <si>
    <t>VIA MADONNA DEI CALCINAI 2, SEFRO (MC) - 62030</t>
  </si>
  <si>
    <t>FRAZ. S.PIETRO DI LISCIANO 23, ASCOLI PICENO - 63100</t>
  </si>
  <si>
    <t>VIA P.TOGLIATTI 50, OFFIDA (AP) - 63073</t>
  </si>
  <si>
    <t>VIA UGO LA MALFA 10, FANO (PU) - 61032</t>
  </si>
  <si>
    <t>VIA LEONARDO DA VINCI 51, CIVITANOVA MARCHE (MC) - 62012</t>
  </si>
  <si>
    <t>VIA 81^STRADA 9, MONTEPRANDONE (AP) - 63076</t>
  </si>
  <si>
    <t>STRADA NAZIONALE ADRIATICA NORD 103/A, FANO (PU) - 61032</t>
  </si>
  <si>
    <t>VIALE C.COLOMBO 98, SAN BENEDETTO DEL TRONTO (AP) - 63074</t>
  </si>
  <si>
    <t>CONTRADA MONTEDORO 34, URBISAGLIA (MC) - 62010</t>
  </si>
  <si>
    <t>VIA G.MATTEOTTI 8, ACQUAVIVA PICENA (AP) - 63075</t>
  </si>
  <si>
    <t>VIA DEL CONSORZIO 21, FALCONARA MARITTIMA (AN) - 60015</t>
  </si>
  <si>
    <t>VIA ENRICO MATTEI 14/A, ANCONA - 60125</t>
  </si>
  <si>
    <t>VIA LUIGI FERRI 84, SAN BENEDETTO DEL TRONTO (AP) - 63074</t>
  </si>
  <si>
    <t>VIA EINAUDI LUIGI 10, ANCONA - 60125</t>
  </si>
  <si>
    <t>Spesa ammessa a contributo</t>
  </si>
  <si>
    <t>Contributo concesso al 50%</t>
  </si>
  <si>
    <t>TOTALI</t>
  </si>
  <si>
    <t>Quota Reg. cap. 2160320016</t>
  </si>
  <si>
    <t>ALLEGATO 1 QUADRO ECONOMICO RIEPILOGATIVO Misura 5,69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</si>
</sst>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€&quot;\ #,##0.00;\-&quot;€&quot;\ #,##0.00"/>
    <numFmt numFmtId="164" formatCode="#,##0.00\ &quot;€&quot;;\-#,##0.0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&quot;€&quot;\ 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6100"/>
      <name val="Times New Roman"/>
      <family val="1"/>
    </font>
    <font>
      <sz val="11"/>
      <name val="Times New Roman"/>
      <family val="1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</cellStyleXfs>
  <cellXfs count="68">
    <xf numFmtId="0" fontId="0" fillId="0" borderId="0" xfId="0"/>
    <xf numFmtId="0" fontId="2" fillId="0" borderId="0" xfId="0" applyFont="1" applyFill="1" applyBorder="1" applyAlignment="1">
      <alignment horizontal="right" vertical="center"/>
    </xf>
    <xf numFmtId="7" fontId="5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vertical="center"/>
    </xf>
    <xf numFmtId="0" fontId="10" fillId="0" borderId="7" xfId="3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0" fillId="0" borderId="8" xfId="3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7" fontId="5" fillId="0" borderId="1" xfId="0" applyNumberFormat="1" applyFont="1" applyFill="1" applyBorder="1" applyAlignment="1">
      <alignment horizontal="right" vertical="center"/>
    </xf>
    <xf numFmtId="7" fontId="5" fillId="0" borderId="1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vertical="center"/>
    </xf>
    <xf numFmtId="0" fontId="11" fillId="0" borderId="2" xfId="3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7" fontId="4" fillId="0" borderId="6" xfId="0" applyNumberFormat="1" applyFont="1" applyFill="1" applyBorder="1" applyAlignment="1">
      <alignment horizontal="right"/>
    </xf>
    <xf numFmtId="0" fontId="11" fillId="0" borderId="0" xfId="3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 vertical="center"/>
    </xf>
    <xf numFmtId="7" fontId="4" fillId="0" borderId="10" xfId="0" applyNumberFormat="1" applyFont="1" applyFill="1" applyBorder="1" applyAlignment="1">
      <alignment horizontal="right" vertical="center"/>
    </xf>
    <xf numFmtId="164" fontId="0" fillId="0" borderId="0" xfId="0" applyNumberFormat="1"/>
    <xf numFmtId="7" fontId="0" fillId="0" borderId="0" xfId="0" applyNumberFormat="1"/>
    <xf numFmtId="49" fontId="3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/>
    </xf>
    <xf numFmtId="167" fontId="9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" fontId="11" fillId="0" borderId="2" xfId="4" applyNumberFormat="1" applyFont="1" applyFill="1" applyBorder="1" applyAlignment="1">
      <alignment horizontal="right" vertical="center"/>
    </xf>
    <xf numFmtId="7" fontId="0" fillId="0" borderId="2" xfId="0" applyNumberFormat="1" applyFont="1" applyFill="1" applyBorder="1" applyAlignment="1">
      <alignment horizontal="right" vertical="center"/>
    </xf>
    <xf numFmtId="4" fontId="11" fillId="0" borderId="2" xfId="2" applyNumberFormat="1" applyFont="1" applyFill="1" applyBorder="1" applyAlignment="1">
      <alignment horizontal="right" vertical="center"/>
    </xf>
    <xf numFmtId="4" fontId="11" fillId="0" borderId="2" xfId="0" applyNumberFormat="1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8" xfId="3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vertical="center"/>
    </xf>
    <xf numFmtId="4" fontId="11" fillId="2" borderId="2" xfId="4" applyNumberFormat="1" applyFont="1" applyFill="1" applyBorder="1" applyAlignment="1">
      <alignment horizontal="right" vertical="center"/>
    </xf>
    <xf numFmtId="7" fontId="0" fillId="2" borderId="2" xfId="0" applyNumberFormat="1" applyFont="1" applyFill="1" applyBorder="1" applyAlignment="1">
      <alignment horizontal="right" vertical="center"/>
    </xf>
    <xf numFmtId="7" fontId="5" fillId="2" borderId="2" xfId="0" applyNumberFormat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vertical="center"/>
    </xf>
    <xf numFmtId="4" fontId="11" fillId="2" borderId="2" xfId="2" applyNumberFormat="1" applyFont="1" applyFill="1" applyBorder="1" applyAlignment="1">
      <alignment horizontal="right" vertical="center"/>
    </xf>
    <xf numFmtId="4" fontId="11" fillId="2" borderId="2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" fontId="11" fillId="2" borderId="2" xfId="1" applyNumberFormat="1" applyFont="1" applyFill="1" applyBorder="1" applyAlignment="1">
      <alignment horizontal="right" vertical="center" wrapText="1"/>
    </xf>
    <xf numFmtId="7" fontId="5" fillId="2" borderId="1" xfId="0" applyNumberFormat="1" applyFont="1" applyFill="1" applyBorder="1" applyAlignment="1">
      <alignment horizontal="right" vertical="center"/>
    </xf>
    <xf numFmtId="0" fontId="9" fillId="2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3" fillId="0" borderId="0" xfId="0" applyFont="1" applyAlignment="1"/>
    <xf numFmtId="0" fontId="0" fillId="0" borderId="0" xfId="0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7" fontId="4" fillId="0" borderId="5" xfId="0" applyNumberFormat="1" applyFont="1" applyFill="1" applyBorder="1" applyAlignment="1">
      <alignment horizontal="center"/>
    </xf>
    <xf numFmtId="7" fontId="4" fillId="0" borderId="4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</cellXfs>
  <cellStyles count="5">
    <cellStyle name="Colore 3" xfId="4" builtinId="37"/>
    <cellStyle name="Euro" xfId="1"/>
    <cellStyle name="Migliaia" xfId="2" builtinId="3"/>
    <cellStyle name="Normale" xfId="0" builtinId="0"/>
    <cellStyle name="Valore valido" xfId="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257063</xdr:colOff>
      <xdr:row>3</xdr:row>
      <xdr:rowOff>165735</xdr:rowOff>
    </xdr:to>
    <xdr:pic>
      <xdr:nvPicPr>
        <xdr:cNvPr id="2" name="Immagine 1" descr="C:\Users\matteo_cuicchi.REGIONEMARCHE\Desktop\Pesca\loghi\logo_regionemarch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235" y="190500"/>
          <a:ext cx="1489710" cy="5467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336176</xdr:colOff>
      <xdr:row>0</xdr:row>
      <xdr:rowOff>179294</xdr:rowOff>
    </xdr:from>
    <xdr:to>
      <xdr:col>4</xdr:col>
      <xdr:colOff>198343</xdr:colOff>
      <xdr:row>3</xdr:row>
      <xdr:rowOff>150084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779058" y="179294"/>
          <a:ext cx="2876550" cy="54229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xtLst/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it-IT" sz="1200" b="1">
              <a:effectLst/>
              <a:latin typeface="Calibri" panose="020F0502020204030204" pitchFamily="34" charset="0"/>
              <a:ea typeface="Times New Roman" panose="02020603050405020304" pitchFamily="18" charset="0"/>
              <a:cs typeface="Tahoma" panose="020B0604030504040204" pitchFamily="34" charset="0"/>
            </a:rPr>
            <a:t>GIUNTA REGIONE MARCHE</a:t>
          </a:r>
          <a:endParaRPr lang="it-IT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it-IT" sz="900" b="1" cap="small">
              <a:effectLst/>
              <a:latin typeface="Calibri" panose="020F0502020204030204" pitchFamily="34" charset="0"/>
              <a:ea typeface="Times New Roman" panose="02020603050405020304" pitchFamily="18" charset="0"/>
              <a:cs typeface="Tahoma" panose="020B0604030504040204" pitchFamily="34" charset="0"/>
            </a:rPr>
            <a:t>Servizio Attività Produttive, Lavoro e Istruzione</a:t>
          </a:r>
          <a:endParaRPr lang="it-IT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it-IT" sz="1000" b="1" cap="small">
              <a:effectLst/>
              <a:latin typeface="Calibri" panose="020F0502020204030204" pitchFamily="34" charset="0"/>
              <a:ea typeface="Times New Roman" panose="02020603050405020304" pitchFamily="18" charset="0"/>
              <a:cs typeface="Tahoma" panose="020B0604030504040204" pitchFamily="34" charset="0"/>
            </a:rPr>
            <a:t>P.F. Economia Ittica</a:t>
          </a:r>
          <a:endParaRPr lang="it-IT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it-IT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T38"/>
  <sheetViews>
    <sheetView tabSelected="1" zoomScale="70" zoomScaleNormal="70" workbookViewId="0">
      <selection activeCell="S10" sqref="S10"/>
    </sheetView>
  </sheetViews>
  <sheetFormatPr defaultRowHeight="15" x14ac:dyDescent="0.25"/>
  <cols>
    <col min="2" max="2" width="18.42578125" customWidth="1"/>
    <col min="3" max="3" width="36.28515625" customWidth="1"/>
    <col min="4" max="4" width="12.7109375" customWidth="1"/>
    <col min="5" max="6" width="23.28515625" customWidth="1"/>
    <col min="7" max="7" width="59.5703125" customWidth="1"/>
    <col min="8" max="17" width="16.7109375" customWidth="1"/>
    <col min="18" max="18" width="18.28515625" customWidth="1"/>
    <col min="19" max="19" width="19.5703125" customWidth="1"/>
    <col min="20" max="20" width="18.28515625" customWidth="1"/>
  </cols>
  <sheetData>
    <row r="7" spans="2:20" x14ac:dyDescent="0.25">
      <c r="B7" s="53" t="s">
        <v>102</v>
      </c>
      <c r="C7" s="53"/>
      <c r="D7" s="53"/>
      <c r="E7" s="54"/>
      <c r="F7" s="54"/>
    </row>
    <row r="9" spans="2:20" ht="37.5" customHeight="1" x14ac:dyDescent="0.25">
      <c r="B9" s="61" t="s">
        <v>5</v>
      </c>
      <c r="C9" s="61" t="s">
        <v>6</v>
      </c>
      <c r="D9" s="61" t="s">
        <v>7</v>
      </c>
      <c r="E9" s="61" t="s">
        <v>54</v>
      </c>
      <c r="F9" s="57" t="s">
        <v>53</v>
      </c>
      <c r="G9" s="61" t="s">
        <v>8</v>
      </c>
      <c r="H9" s="55" t="s">
        <v>1</v>
      </c>
      <c r="I9" s="55" t="s">
        <v>0</v>
      </c>
      <c r="J9" s="55" t="s">
        <v>98</v>
      </c>
      <c r="K9" s="55" t="s">
        <v>99</v>
      </c>
      <c r="L9" s="62" t="s">
        <v>3</v>
      </c>
      <c r="M9" s="62"/>
      <c r="N9" s="62" t="s">
        <v>2</v>
      </c>
      <c r="O9" s="62"/>
      <c r="P9" s="62" t="s">
        <v>101</v>
      </c>
      <c r="Q9" s="62"/>
    </row>
    <row r="10" spans="2:20" ht="15" customHeight="1" x14ac:dyDescent="0.25">
      <c r="B10" s="61"/>
      <c r="C10" s="61"/>
      <c r="D10" s="61"/>
      <c r="E10" s="61"/>
      <c r="F10" s="58"/>
      <c r="G10" s="61"/>
      <c r="H10" s="56"/>
      <c r="I10" s="56"/>
      <c r="J10" s="67"/>
      <c r="K10" s="56"/>
      <c r="L10" s="4">
        <v>2017</v>
      </c>
      <c r="M10" s="4">
        <v>2018</v>
      </c>
      <c r="N10" s="4">
        <v>2017</v>
      </c>
      <c r="O10" s="4">
        <v>2018</v>
      </c>
      <c r="P10" s="4">
        <v>2017</v>
      </c>
      <c r="Q10" s="4">
        <v>2018</v>
      </c>
      <c r="S10" s="28"/>
      <c r="T10" s="28"/>
    </row>
    <row r="11" spans="2:20" ht="26.1" customHeight="1" x14ac:dyDescent="0.25">
      <c r="B11" s="29" t="s">
        <v>11</v>
      </c>
      <c r="C11" s="7" t="s">
        <v>18</v>
      </c>
      <c r="D11" s="8">
        <v>4</v>
      </c>
      <c r="E11" s="5" t="s">
        <v>55</v>
      </c>
      <c r="F11" s="5" t="s">
        <v>55</v>
      </c>
      <c r="G11" s="6" t="s">
        <v>78</v>
      </c>
      <c r="H11" s="31">
        <v>150000</v>
      </c>
      <c r="I11" s="31">
        <v>139500</v>
      </c>
      <c r="J11" s="31">
        <f>I11</f>
        <v>139500</v>
      </c>
      <c r="K11" s="32">
        <f>J11/2</f>
        <v>69750</v>
      </c>
      <c r="L11" s="2">
        <f>(K11*25)/100</f>
        <v>17437.5</v>
      </c>
      <c r="M11" s="2">
        <f>(K11*25)/100</f>
        <v>17437.5</v>
      </c>
      <c r="N11" s="2">
        <f>(K11*17.5)/100</f>
        <v>12206.25</v>
      </c>
      <c r="O11" s="2">
        <f>(K11*17.5)/100</f>
        <v>12206.25</v>
      </c>
      <c r="P11" s="2">
        <f>(K11*7.5)/100</f>
        <v>5231.25</v>
      </c>
      <c r="Q11" s="2">
        <f>(K11*7.5)/100</f>
        <v>5231.25</v>
      </c>
      <c r="R11" s="24"/>
      <c r="S11" s="24"/>
      <c r="T11" s="24"/>
    </row>
    <row r="12" spans="2:20" ht="26.1" customHeight="1" x14ac:dyDescent="0.25">
      <c r="B12" s="35" t="s">
        <v>12</v>
      </c>
      <c r="C12" s="36" t="s">
        <v>19</v>
      </c>
      <c r="D12" s="37">
        <v>3.1</v>
      </c>
      <c r="E12" s="38" t="s">
        <v>56</v>
      </c>
      <c r="F12" s="38" t="s">
        <v>56</v>
      </c>
      <c r="G12" s="39" t="s">
        <v>79</v>
      </c>
      <c r="H12" s="40">
        <v>983435.44</v>
      </c>
      <c r="I12" s="40">
        <v>970714.44</v>
      </c>
      <c r="J12" s="40">
        <f t="shared" ref="J12:J31" si="0">I12</f>
        <v>970714.44</v>
      </c>
      <c r="K12" s="41">
        <f t="shared" ref="K12:K31" si="1">J12/2</f>
        <v>485357.22</v>
      </c>
      <c r="L12" s="42">
        <f t="shared" ref="L12:L17" si="2">(K12*25)/100</f>
        <v>121339.30499999999</v>
      </c>
      <c r="M12" s="42">
        <f t="shared" ref="M12:M17" si="3">(K12*25)/100</f>
        <v>121339.30499999999</v>
      </c>
      <c r="N12" s="42">
        <f t="shared" ref="N12:N17" si="4">(K12*17.5)/100</f>
        <v>84937.513500000001</v>
      </c>
      <c r="O12" s="42">
        <f t="shared" ref="O12:O17" si="5">(K12*17.5)/100</f>
        <v>84937.513500000001</v>
      </c>
      <c r="P12" s="42">
        <f t="shared" ref="P12:P17" si="6">(K12*7.5)/100</f>
        <v>36401.791499999999</v>
      </c>
      <c r="Q12" s="42">
        <f t="shared" ref="Q12:Q17" si="7">(K12*7.5)/100</f>
        <v>36401.791499999999</v>
      </c>
      <c r="R12" s="24"/>
      <c r="S12" s="24"/>
      <c r="T12" s="24"/>
    </row>
    <row r="13" spans="2:20" ht="26.1" customHeight="1" x14ac:dyDescent="0.25">
      <c r="B13" s="29" t="s">
        <v>13</v>
      </c>
      <c r="C13" s="9" t="s">
        <v>20</v>
      </c>
      <c r="D13" s="8">
        <v>2.88</v>
      </c>
      <c r="E13" s="5" t="s">
        <v>57</v>
      </c>
      <c r="F13" s="5" t="s">
        <v>57</v>
      </c>
      <c r="G13" s="6" t="s">
        <v>80</v>
      </c>
      <c r="H13" s="31">
        <v>1518698.85</v>
      </c>
      <c r="I13" s="31">
        <v>1212907.5900000001</v>
      </c>
      <c r="J13" s="31">
        <v>1000000</v>
      </c>
      <c r="K13" s="32">
        <f t="shared" si="1"/>
        <v>500000</v>
      </c>
      <c r="L13" s="2">
        <f t="shared" si="2"/>
        <v>125000</v>
      </c>
      <c r="M13" s="2">
        <f t="shared" si="3"/>
        <v>125000</v>
      </c>
      <c r="N13" s="2">
        <f t="shared" si="4"/>
        <v>87500</v>
      </c>
      <c r="O13" s="2">
        <f t="shared" si="5"/>
        <v>87500</v>
      </c>
      <c r="P13" s="2">
        <f t="shared" si="6"/>
        <v>37500</v>
      </c>
      <c r="Q13" s="2">
        <f t="shared" si="7"/>
        <v>37500</v>
      </c>
      <c r="R13" s="24"/>
      <c r="S13" s="24"/>
      <c r="T13" s="24"/>
    </row>
    <row r="14" spans="2:20" ht="26.1" customHeight="1" x14ac:dyDescent="0.25">
      <c r="B14" s="35" t="s">
        <v>14</v>
      </c>
      <c r="C14" s="43" t="s">
        <v>21</v>
      </c>
      <c r="D14" s="37">
        <v>2.83</v>
      </c>
      <c r="E14" s="38" t="s">
        <v>58</v>
      </c>
      <c r="F14" s="38" t="s">
        <v>58</v>
      </c>
      <c r="G14" s="39" t="s">
        <v>81</v>
      </c>
      <c r="H14" s="44">
        <v>1325000</v>
      </c>
      <c r="I14" s="44">
        <v>1322242.28</v>
      </c>
      <c r="J14" s="40">
        <v>1000000</v>
      </c>
      <c r="K14" s="41">
        <f t="shared" si="1"/>
        <v>500000</v>
      </c>
      <c r="L14" s="42">
        <f>(K14*50)/100</f>
        <v>250000</v>
      </c>
      <c r="M14" s="42"/>
      <c r="N14" s="42">
        <f>(K14*35)/100</f>
        <v>175000</v>
      </c>
      <c r="O14" s="42"/>
      <c r="P14" s="42">
        <f>(K14*15)/100</f>
        <v>75000</v>
      </c>
      <c r="Q14" s="42"/>
      <c r="R14" s="24"/>
      <c r="S14" s="24"/>
      <c r="T14" s="24"/>
    </row>
    <row r="15" spans="2:20" ht="26.1" customHeight="1" x14ac:dyDescent="0.25">
      <c r="B15" s="29" t="s">
        <v>15</v>
      </c>
      <c r="C15" s="10" t="s">
        <v>22</v>
      </c>
      <c r="D15" s="8">
        <v>2.82</v>
      </c>
      <c r="E15" s="5" t="s">
        <v>59</v>
      </c>
      <c r="F15" s="5" t="s">
        <v>59</v>
      </c>
      <c r="G15" s="6" t="s">
        <v>82</v>
      </c>
      <c r="H15" s="34">
        <v>1065726.19</v>
      </c>
      <c r="I15" s="34">
        <v>1000000</v>
      </c>
      <c r="J15" s="31">
        <f t="shared" si="0"/>
        <v>1000000</v>
      </c>
      <c r="K15" s="32">
        <f t="shared" si="1"/>
        <v>500000</v>
      </c>
      <c r="L15" s="2">
        <f t="shared" si="2"/>
        <v>125000</v>
      </c>
      <c r="M15" s="2">
        <f t="shared" si="3"/>
        <v>125000</v>
      </c>
      <c r="N15" s="2">
        <f t="shared" si="4"/>
        <v>87500</v>
      </c>
      <c r="O15" s="2">
        <f t="shared" si="5"/>
        <v>87500</v>
      </c>
      <c r="P15" s="2">
        <f t="shared" si="6"/>
        <v>37500</v>
      </c>
      <c r="Q15" s="2">
        <f t="shared" si="7"/>
        <v>37500</v>
      </c>
      <c r="R15" s="24"/>
      <c r="S15" s="24"/>
      <c r="T15" s="24"/>
    </row>
    <row r="16" spans="2:20" ht="26.1" customHeight="1" x14ac:dyDescent="0.25">
      <c r="B16" s="35" t="s">
        <v>16</v>
      </c>
      <c r="C16" s="43" t="s">
        <v>23</v>
      </c>
      <c r="D16" s="37">
        <v>2.79</v>
      </c>
      <c r="E16" s="38" t="s">
        <v>60</v>
      </c>
      <c r="F16" s="38" t="s">
        <v>60</v>
      </c>
      <c r="G16" s="39" t="s">
        <v>83</v>
      </c>
      <c r="H16" s="45">
        <v>1437931.12</v>
      </c>
      <c r="I16" s="45">
        <v>1117855.81</v>
      </c>
      <c r="J16" s="40">
        <v>1000000</v>
      </c>
      <c r="K16" s="41">
        <f t="shared" si="1"/>
        <v>500000</v>
      </c>
      <c r="L16" s="42">
        <f t="shared" si="2"/>
        <v>125000</v>
      </c>
      <c r="M16" s="42">
        <f t="shared" si="3"/>
        <v>125000</v>
      </c>
      <c r="N16" s="42">
        <f t="shared" si="4"/>
        <v>87500</v>
      </c>
      <c r="O16" s="42">
        <f t="shared" si="5"/>
        <v>87500</v>
      </c>
      <c r="P16" s="42">
        <f t="shared" si="6"/>
        <v>37500</v>
      </c>
      <c r="Q16" s="42">
        <f t="shared" si="7"/>
        <v>37500</v>
      </c>
      <c r="R16" s="24"/>
      <c r="S16" s="24"/>
      <c r="T16" s="24"/>
    </row>
    <row r="17" spans="2:20" ht="26.1" customHeight="1" x14ac:dyDescent="0.25">
      <c r="B17" s="29" t="s">
        <v>17</v>
      </c>
      <c r="C17" s="10" t="s">
        <v>24</v>
      </c>
      <c r="D17" s="11">
        <v>2.71</v>
      </c>
      <c r="E17" s="5" t="s">
        <v>4</v>
      </c>
      <c r="F17" s="5" t="s">
        <v>75</v>
      </c>
      <c r="G17" s="6" t="s">
        <v>84</v>
      </c>
      <c r="H17" s="33">
        <v>975095.72</v>
      </c>
      <c r="I17" s="33">
        <v>935871.12</v>
      </c>
      <c r="J17" s="31">
        <f t="shared" si="0"/>
        <v>935871.12</v>
      </c>
      <c r="K17" s="32">
        <f t="shared" si="1"/>
        <v>467935.56</v>
      </c>
      <c r="L17" s="2">
        <f t="shared" si="2"/>
        <v>116983.89</v>
      </c>
      <c r="M17" s="2">
        <f t="shared" si="3"/>
        <v>116983.89</v>
      </c>
      <c r="N17" s="2">
        <f t="shared" si="4"/>
        <v>81888.722999999998</v>
      </c>
      <c r="O17" s="2">
        <f t="shared" si="5"/>
        <v>81888.722999999998</v>
      </c>
      <c r="P17" s="2">
        <f t="shared" si="6"/>
        <v>35095.167000000001</v>
      </c>
      <c r="Q17" s="2">
        <f t="shared" si="7"/>
        <v>35095.167000000001</v>
      </c>
      <c r="R17" s="24"/>
      <c r="S17" s="24"/>
      <c r="T17" s="24"/>
    </row>
    <row r="18" spans="2:20" ht="26.1" customHeight="1" x14ac:dyDescent="0.25">
      <c r="B18" s="46" t="s">
        <v>25</v>
      </c>
      <c r="C18" s="47" t="s">
        <v>35</v>
      </c>
      <c r="D18" s="48">
        <v>2.54</v>
      </c>
      <c r="E18" s="38" t="s">
        <v>61</v>
      </c>
      <c r="F18" s="38" t="s">
        <v>61</v>
      </c>
      <c r="G18" s="39" t="s">
        <v>85</v>
      </c>
      <c r="H18" s="49">
        <v>467817</v>
      </c>
      <c r="I18" s="44">
        <v>361960.5</v>
      </c>
      <c r="J18" s="40">
        <f t="shared" si="0"/>
        <v>361960.5</v>
      </c>
      <c r="K18" s="41">
        <f t="shared" si="1"/>
        <v>180980.25</v>
      </c>
      <c r="L18" s="42">
        <f>(K18*50)/100</f>
        <v>90490.125</v>
      </c>
      <c r="M18" s="50"/>
      <c r="N18" s="42">
        <f>(K18*35)/100</f>
        <v>63343.087500000001</v>
      </c>
      <c r="O18" s="50"/>
      <c r="P18" s="42">
        <f>(K18*15)/100</f>
        <v>27147.037499999999</v>
      </c>
      <c r="Q18" s="50"/>
      <c r="R18" s="24"/>
      <c r="S18" s="24"/>
      <c r="T18" s="24"/>
    </row>
    <row r="19" spans="2:20" ht="26.1" customHeight="1" x14ac:dyDescent="0.25">
      <c r="B19" s="29" t="s">
        <v>26</v>
      </c>
      <c r="C19" s="14" t="s">
        <v>36</v>
      </c>
      <c r="D19" s="8">
        <v>2.2200000000000002</v>
      </c>
      <c r="E19" s="5" t="s">
        <v>62</v>
      </c>
      <c r="F19" s="5" t="s">
        <v>62</v>
      </c>
      <c r="G19" s="6" t="s">
        <v>86</v>
      </c>
      <c r="H19" s="33">
        <v>1226943.6299999999</v>
      </c>
      <c r="I19" s="33">
        <v>997993.63</v>
      </c>
      <c r="J19" s="31">
        <f t="shared" si="0"/>
        <v>997993.63</v>
      </c>
      <c r="K19" s="32">
        <f t="shared" si="1"/>
        <v>498996.815</v>
      </c>
      <c r="L19" s="2">
        <f>(K19*50)/100</f>
        <v>249498.4075</v>
      </c>
      <c r="M19" s="2"/>
      <c r="N19" s="2">
        <f>(K19*35)/100</f>
        <v>174648.88524999999</v>
      </c>
      <c r="O19" s="2"/>
      <c r="P19" s="2">
        <f>(K19*15)/100</f>
        <v>74849.522249999995</v>
      </c>
      <c r="Q19" s="2"/>
      <c r="R19" s="24"/>
      <c r="S19" s="23"/>
    </row>
    <row r="20" spans="2:20" ht="26.1" customHeight="1" x14ac:dyDescent="0.25">
      <c r="B20" s="35" t="s">
        <v>27</v>
      </c>
      <c r="C20" s="51" t="s">
        <v>37</v>
      </c>
      <c r="D20" s="37">
        <v>2.08</v>
      </c>
      <c r="E20" s="38" t="s">
        <v>63</v>
      </c>
      <c r="F20" s="38" t="s">
        <v>63</v>
      </c>
      <c r="G20" s="39" t="s">
        <v>87</v>
      </c>
      <c r="H20" s="45">
        <v>1249880</v>
      </c>
      <c r="I20" s="44">
        <v>1249880</v>
      </c>
      <c r="J20" s="40">
        <v>1000000</v>
      </c>
      <c r="K20" s="41">
        <f t="shared" si="1"/>
        <v>500000</v>
      </c>
      <c r="L20" s="42">
        <f t="shared" ref="L20:L29" si="8">(K20*50)/100</f>
        <v>250000</v>
      </c>
      <c r="M20" s="42"/>
      <c r="N20" s="42">
        <f t="shared" ref="N20:N29" si="9">(K20*35)/100</f>
        <v>175000</v>
      </c>
      <c r="O20" s="42"/>
      <c r="P20" s="42">
        <f t="shared" ref="P20:P29" si="10">(K20*15)/100</f>
        <v>75000</v>
      </c>
      <c r="Q20" s="42"/>
      <c r="R20" s="24"/>
    </row>
    <row r="21" spans="2:20" ht="26.1" customHeight="1" x14ac:dyDescent="0.25">
      <c r="B21" s="29" t="s">
        <v>28</v>
      </c>
      <c r="C21" s="14" t="s">
        <v>38</v>
      </c>
      <c r="D21" s="8">
        <v>2.0299999999999998</v>
      </c>
      <c r="E21" s="5" t="s">
        <v>64</v>
      </c>
      <c r="F21" s="5" t="s">
        <v>64</v>
      </c>
      <c r="G21" s="6" t="s">
        <v>88</v>
      </c>
      <c r="H21" s="34">
        <v>117270</v>
      </c>
      <c r="I21" s="33">
        <v>115126.55</v>
      </c>
      <c r="J21" s="31">
        <f t="shared" si="0"/>
        <v>115126.55</v>
      </c>
      <c r="K21" s="32">
        <f t="shared" si="1"/>
        <v>57563.275000000001</v>
      </c>
      <c r="L21" s="2">
        <f t="shared" si="8"/>
        <v>28781.637500000001</v>
      </c>
      <c r="M21" s="2"/>
      <c r="N21" s="2">
        <f t="shared" si="9"/>
        <v>20147.146250000002</v>
      </c>
      <c r="O21" s="2"/>
      <c r="P21" s="2">
        <f t="shared" si="10"/>
        <v>8634.4912499999991</v>
      </c>
      <c r="Q21" s="2"/>
      <c r="R21" s="24"/>
    </row>
    <row r="22" spans="2:20" ht="26.1" customHeight="1" x14ac:dyDescent="0.25">
      <c r="B22" s="35" t="s">
        <v>29</v>
      </c>
      <c r="C22" s="51" t="s">
        <v>39</v>
      </c>
      <c r="D22" s="37">
        <v>1.98</v>
      </c>
      <c r="E22" s="38" t="s">
        <v>65</v>
      </c>
      <c r="F22" s="38" t="s">
        <v>65</v>
      </c>
      <c r="G22" s="39" t="s">
        <v>89</v>
      </c>
      <c r="H22" s="44">
        <v>191466.57</v>
      </c>
      <c r="I22" s="44">
        <v>175681.31</v>
      </c>
      <c r="J22" s="40">
        <f t="shared" si="0"/>
        <v>175681.31</v>
      </c>
      <c r="K22" s="41">
        <f t="shared" si="1"/>
        <v>87840.654999999999</v>
      </c>
      <c r="L22" s="42">
        <f t="shared" si="8"/>
        <v>43920.327499999999</v>
      </c>
      <c r="M22" s="42"/>
      <c r="N22" s="42">
        <f t="shared" si="9"/>
        <v>30744.229249999997</v>
      </c>
      <c r="O22" s="42"/>
      <c r="P22" s="42">
        <f t="shared" si="10"/>
        <v>13176.098249999999</v>
      </c>
      <c r="Q22" s="42"/>
      <c r="R22" s="24"/>
    </row>
    <row r="23" spans="2:20" ht="26.1" customHeight="1" x14ac:dyDescent="0.25">
      <c r="B23" s="29" t="s">
        <v>30</v>
      </c>
      <c r="C23" s="15" t="s">
        <v>40</v>
      </c>
      <c r="D23" s="8">
        <v>1.8</v>
      </c>
      <c r="E23" s="5" t="s">
        <v>66</v>
      </c>
      <c r="F23" s="5" t="s">
        <v>76</v>
      </c>
      <c r="G23" s="6" t="s">
        <v>90</v>
      </c>
      <c r="H23" s="31">
        <v>125929.9</v>
      </c>
      <c r="I23" s="31">
        <v>125929.9</v>
      </c>
      <c r="J23" s="31">
        <f t="shared" si="0"/>
        <v>125929.9</v>
      </c>
      <c r="K23" s="32">
        <f t="shared" si="1"/>
        <v>62964.95</v>
      </c>
      <c r="L23" s="2">
        <f t="shared" si="8"/>
        <v>31482.474999999999</v>
      </c>
      <c r="M23" s="2"/>
      <c r="N23" s="2">
        <f t="shared" si="9"/>
        <v>22037.732499999998</v>
      </c>
      <c r="O23" s="2"/>
      <c r="P23" s="2">
        <f t="shared" si="10"/>
        <v>9444.7425000000003</v>
      </c>
      <c r="Q23" s="2"/>
      <c r="R23" s="24"/>
    </row>
    <row r="24" spans="2:20" ht="26.1" customHeight="1" x14ac:dyDescent="0.25">
      <c r="B24" s="35" t="s">
        <v>31</v>
      </c>
      <c r="C24" s="52" t="s">
        <v>41</v>
      </c>
      <c r="D24" s="37">
        <v>1.68</v>
      </c>
      <c r="E24" s="38" t="s">
        <v>67</v>
      </c>
      <c r="F24" s="38" t="s">
        <v>67</v>
      </c>
      <c r="G24" s="39" t="s">
        <v>91</v>
      </c>
      <c r="H24" s="45">
        <v>862674.26</v>
      </c>
      <c r="I24" s="45">
        <v>845243.99999999988</v>
      </c>
      <c r="J24" s="40">
        <f t="shared" si="0"/>
        <v>845243.99999999988</v>
      </c>
      <c r="K24" s="41">
        <f t="shared" si="1"/>
        <v>422621.99999999994</v>
      </c>
      <c r="L24" s="42">
        <f t="shared" si="8"/>
        <v>211310.99999999997</v>
      </c>
      <c r="M24" s="42"/>
      <c r="N24" s="42">
        <f t="shared" si="9"/>
        <v>147917.69999999998</v>
      </c>
      <c r="O24" s="42"/>
      <c r="P24" s="42">
        <f t="shared" si="10"/>
        <v>63393.299999999988</v>
      </c>
      <c r="Q24" s="42"/>
      <c r="R24" s="24"/>
    </row>
    <row r="25" spans="2:20" ht="26.1" customHeight="1" x14ac:dyDescent="0.25">
      <c r="B25" s="29" t="s">
        <v>32</v>
      </c>
      <c r="C25" s="16" t="s">
        <v>42</v>
      </c>
      <c r="D25" s="8">
        <v>1.62</v>
      </c>
      <c r="E25" s="5" t="s">
        <v>68</v>
      </c>
      <c r="F25" s="5" t="s">
        <v>68</v>
      </c>
      <c r="G25" s="6" t="s">
        <v>92</v>
      </c>
      <c r="H25" s="34">
        <v>1114389.8799999999</v>
      </c>
      <c r="I25" s="34">
        <v>856061</v>
      </c>
      <c r="J25" s="31">
        <f t="shared" si="0"/>
        <v>856061</v>
      </c>
      <c r="K25" s="32">
        <f t="shared" si="1"/>
        <v>428030.5</v>
      </c>
      <c r="L25" s="2">
        <f t="shared" si="8"/>
        <v>214015.25</v>
      </c>
      <c r="M25" s="2"/>
      <c r="N25" s="2">
        <f t="shared" si="9"/>
        <v>149810.67499999999</v>
      </c>
      <c r="O25" s="2"/>
      <c r="P25" s="2">
        <f t="shared" si="10"/>
        <v>64204.574999999997</v>
      </c>
      <c r="Q25" s="2"/>
      <c r="R25" s="24"/>
    </row>
    <row r="26" spans="2:20" ht="26.1" customHeight="1" x14ac:dyDescent="0.25">
      <c r="B26" s="35" t="s">
        <v>33</v>
      </c>
      <c r="C26" s="52" t="s">
        <v>43</v>
      </c>
      <c r="D26" s="37">
        <v>1.46</v>
      </c>
      <c r="E26" s="38" t="s">
        <v>69</v>
      </c>
      <c r="F26" s="38" t="s">
        <v>69</v>
      </c>
      <c r="G26" s="39" t="s">
        <v>93</v>
      </c>
      <c r="H26" s="44">
        <v>170791.53</v>
      </c>
      <c r="I26" s="44">
        <v>136875.75</v>
      </c>
      <c r="J26" s="40">
        <f t="shared" si="0"/>
        <v>136875.75</v>
      </c>
      <c r="K26" s="41">
        <f t="shared" si="1"/>
        <v>68437.875</v>
      </c>
      <c r="L26" s="42">
        <f t="shared" si="8"/>
        <v>34218.9375</v>
      </c>
      <c r="M26" s="42"/>
      <c r="N26" s="42">
        <f t="shared" si="9"/>
        <v>23953.256249999999</v>
      </c>
      <c r="O26" s="42"/>
      <c r="P26" s="42">
        <f t="shared" si="10"/>
        <v>10265.68125</v>
      </c>
      <c r="Q26" s="42"/>
      <c r="R26" s="24"/>
    </row>
    <row r="27" spans="2:20" ht="26.1" customHeight="1" x14ac:dyDescent="0.25">
      <c r="B27" s="29" t="s">
        <v>34</v>
      </c>
      <c r="C27" s="16" t="s">
        <v>44</v>
      </c>
      <c r="D27" s="8">
        <v>1.41</v>
      </c>
      <c r="E27" s="5" t="s">
        <v>70</v>
      </c>
      <c r="F27" s="5" t="s">
        <v>77</v>
      </c>
      <c r="G27" s="6" t="s">
        <v>94</v>
      </c>
      <c r="H27" s="33">
        <v>106910.15</v>
      </c>
      <c r="I27" s="33">
        <v>98274.91</v>
      </c>
      <c r="J27" s="31">
        <f t="shared" si="0"/>
        <v>98274.91</v>
      </c>
      <c r="K27" s="32">
        <f t="shared" si="1"/>
        <v>49137.455000000002</v>
      </c>
      <c r="L27" s="2">
        <f t="shared" si="8"/>
        <v>24568.727500000001</v>
      </c>
      <c r="M27" s="2"/>
      <c r="N27" s="2">
        <f t="shared" si="9"/>
        <v>17198.109250000001</v>
      </c>
      <c r="O27" s="2"/>
      <c r="P27" s="2">
        <f t="shared" si="10"/>
        <v>7370.6182500000004</v>
      </c>
      <c r="Q27" s="2"/>
      <c r="R27" s="24"/>
    </row>
    <row r="28" spans="2:20" ht="26.1" customHeight="1" x14ac:dyDescent="0.25">
      <c r="B28" s="35" t="s">
        <v>46</v>
      </c>
      <c r="C28" s="52" t="s">
        <v>50</v>
      </c>
      <c r="D28" s="37">
        <v>1.23</v>
      </c>
      <c r="E28" s="38" t="s">
        <v>71</v>
      </c>
      <c r="F28" s="38" t="s">
        <v>71</v>
      </c>
      <c r="G28" s="39" t="s">
        <v>95</v>
      </c>
      <c r="H28" s="44">
        <v>1206809.24</v>
      </c>
      <c r="I28" s="44">
        <v>969425.93</v>
      </c>
      <c r="J28" s="40">
        <f t="shared" si="0"/>
        <v>969425.93</v>
      </c>
      <c r="K28" s="41">
        <f t="shared" si="1"/>
        <v>484712.96500000003</v>
      </c>
      <c r="L28" s="42">
        <f t="shared" si="8"/>
        <v>242356.48250000001</v>
      </c>
      <c r="M28" s="50"/>
      <c r="N28" s="42">
        <f t="shared" si="9"/>
        <v>169649.53775000002</v>
      </c>
      <c r="O28" s="50"/>
      <c r="P28" s="42">
        <f t="shared" si="10"/>
        <v>72706.94475000001</v>
      </c>
      <c r="Q28" s="50"/>
      <c r="R28" s="24"/>
    </row>
    <row r="29" spans="2:20" ht="26.1" customHeight="1" x14ac:dyDescent="0.25">
      <c r="B29" s="29" t="s">
        <v>47</v>
      </c>
      <c r="C29" s="15" t="s">
        <v>51</v>
      </c>
      <c r="D29" s="8">
        <v>1.17</v>
      </c>
      <c r="E29" s="5" t="s">
        <v>72</v>
      </c>
      <c r="F29" s="5" t="s">
        <v>72</v>
      </c>
      <c r="G29" s="6" t="s">
        <v>96</v>
      </c>
      <c r="H29" s="31">
        <v>114828</v>
      </c>
      <c r="I29" s="31">
        <v>113828</v>
      </c>
      <c r="J29" s="31">
        <f t="shared" si="0"/>
        <v>113828</v>
      </c>
      <c r="K29" s="32">
        <f t="shared" si="1"/>
        <v>56914</v>
      </c>
      <c r="L29" s="2">
        <f t="shared" si="8"/>
        <v>28457</v>
      </c>
      <c r="M29" s="12"/>
      <c r="N29" s="2">
        <f t="shared" si="9"/>
        <v>19919.900000000001</v>
      </c>
      <c r="O29" s="12"/>
      <c r="P29" s="2">
        <f t="shared" si="10"/>
        <v>8537.1</v>
      </c>
      <c r="Q29" s="12"/>
      <c r="R29" s="24"/>
    </row>
    <row r="30" spans="2:20" ht="26.1" customHeight="1" x14ac:dyDescent="0.25">
      <c r="B30" s="35" t="s">
        <v>48</v>
      </c>
      <c r="C30" s="52" t="s">
        <v>52</v>
      </c>
      <c r="D30" s="37">
        <v>1.1000000000000001</v>
      </c>
      <c r="E30" s="38" t="s">
        <v>73</v>
      </c>
      <c r="F30" s="38" t="s">
        <v>73</v>
      </c>
      <c r="G30" s="39" t="s">
        <v>97</v>
      </c>
      <c r="H30" s="45">
        <v>1107882.74</v>
      </c>
      <c r="I30" s="45">
        <v>950901.05</v>
      </c>
      <c r="J30" s="40">
        <f t="shared" si="0"/>
        <v>950901.05</v>
      </c>
      <c r="K30" s="41">
        <f t="shared" si="1"/>
        <v>475450.52500000002</v>
      </c>
      <c r="L30" s="42">
        <v>169444.95250000016</v>
      </c>
      <c r="M30" s="50">
        <v>68280.31</v>
      </c>
      <c r="N30" s="42">
        <v>118611.46675000012</v>
      </c>
      <c r="O30" s="50">
        <v>47796.217000000004</v>
      </c>
      <c r="P30" s="42">
        <v>50833.485750000051</v>
      </c>
      <c r="Q30" s="50">
        <v>20484.092999999997</v>
      </c>
      <c r="R30" s="24"/>
      <c r="S30" s="27"/>
      <c r="T30" s="27"/>
    </row>
    <row r="31" spans="2:20" ht="26.1" customHeight="1" x14ac:dyDescent="0.25">
      <c r="B31" s="29" t="s">
        <v>45</v>
      </c>
      <c r="C31" s="15" t="s">
        <v>49</v>
      </c>
      <c r="D31" s="26">
        <v>1.05</v>
      </c>
      <c r="E31" s="5" t="s">
        <v>74</v>
      </c>
      <c r="F31" s="5" t="s">
        <v>74</v>
      </c>
      <c r="G31" s="6" t="s">
        <v>97</v>
      </c>
      <c r="H31" s="31">
        <v>114561.56</v>
      </c>
      <c r="I31" s="32">
        <v>64000</v>
      </c>
      <c r="J31" s="31">
        <f t="shared" si="0"/>
        <v>64000</v>
      </c>
      <c r="K31" s="32">
        <f t="shared" si="1"/>
        <v>32000</v>
      </c>
      <c r="L31" s="13"/>
      <c r="M31" s="12">
        <f>(K31*50)/100</f>
        <v>16000</v>
      </c>
      <c r="N31" s="13"/>
      <c r="O31" s="12">
        <f>(K31*35)/100</f>
        <v>11200</v>
      </c>
      <c r="P31" s="13"/>
      <c r="Q31" s="12">
        <f>(K31*15)/100</f>
        <v>4800</v>
      </c>
      <c r="R31" s="18"/>
    </row>
    <row r="32" spans="2:20" ht="26.1" customHeight="1" x14ac:dyDescent="0.25">
      <c r="B32" s="30"/>
      <c r="C32" s="20"/>
      <c r="D32" s="17"/>
      <c r="E32" s="21"/>
      <c r="F32" s="21"/>
      <c r="G32" s="25" t="s">
        <v>100</v>
      </c>
      <c r="H32" s="22">
        <f>SUM(H11:H31)</f>
        <v>15634041.779999999</v>
      </c>
      <c r="I32" s="22">
        <f t="shared" ref="I32:K32" si="11">SUM(I11:I31)</f>
        <v>13760273.770000003</v>
      </c>
      <c r="J32" s="22">
        <f t="shared" si="11"/>
        <v>12857388.090000002</v>
      </c>
      <c r="K32" s="22">
        <f t="shared" si="11"/>
        <v>6428694.0450000009</v>
      </c>
      <c r="L32" s="13"/>
      <c r="M32" s="12"/>
      <c r="N32" s="13"/>
      <c r="O32" s="12"/>
      <c r="P32" s="13"/>
      <c r="Q32" s="12"/>
    </row>
    <row r="33" spans="3:19" ht="16.5" thickBot="1" x14ac:dyDescent="0.3">
      <c r="C33" s="18"/>
      <c r="D33" s="18"/>
      <c r="E33" s="18"/>
      <c r="F33" s="18"/>
      <c r="G33" s="1"/>
      <c r="H33" s="3"/>
      <c r="I33" s="63" t="s">
        <v>9</v>
      </c>
      <c r="J33" s="63"/>
      <c r="K33" s="64"/>
      <c r="L33" s="19">
        <f>SUM(L11:L31)</f>
        <v>2499306.0175000001</v>
      </c>
      <c r="M33" s="19">
        <f t="shared" ref="M33:Q33" si="12">SUM(M11:M31)</f>
        <v>715041.00499999989</v>
      </c>
      <c r="N33" s="19">
        <f t="shared" si="12"/>
        <v>1749514.2122500003</v>
      </c>
      <c r="O33" s="19">
        <f t="shared" si="12"/>
        <v>500528.7035</v>
      </c>
      <c r="P33" s="19">
        <f t="shared" si="12"/>
        <v>749791.80524999998</v>
      </c>
      <c r="Q33" s="19">
        <f t="shared" si="12"/>
        <v>214512.3015</v>
      </c>
      <c r="R33" s="24"/>
      <c r="S33" s="23"/>
    </row>
    <row r="34" spans="3:19" ht="15.75" x14ac:dyDescent="0.25">
      <c r="C34" s="18"/>
      <c r="D34" s="18"/>
      <c r="E34" s="18"/>
      <c r="F34" s="18"/>
      <c r="G34" s="1"/>
      <c r="H34" s="3"/>
      <c r="I34" s="65" t="s">
        <v>10</v>
      </c>
      <c r="J34" s="65"/>
      <c r="K34" s="66"/>
      <c r="L34" s="59">
        <v>3214347.03</v>
      </c>
      <c r="M34" s="60"/>
      <c r="N34" s="59">
        <v>2250042.91</v>
      </c>
      <c r="O34" s="60"/>
      <c r="P34" s="59">
        <f>P33+Q33</f>
        <v>964304.10675000004</v>
      </c>
      <c r="Q34" s="60"/>
      <c r="R34" s="24"/>
    </row>
    <row r="37" spans="3:19" x14ac:dyDescent="0.25">
      <c r="K37" s="23"/>
      <c r="M37" s="24"/>
      <c r="N37" s="24"/>
      <c r="O37" s="23"/>
      <c r="P37" s="23"/>
    </row>
    <row r="38" spans="3:19" x14ac:dyDescent="0.25">
      <c r="P38" s="23"/>
    </row>
  </sheetData>
  <mergeCells count="19">
    <mergeCell ref="L34:M34"/>
    <mergeCell ref="N34:O34"/>
    <mergeCell ref="J9:J10"/>
    <mergeCell ref="B7:F7"/>
    <mergeCell ref="K9:K10"/>
    <mergeCell ref="F9:F10"/>
    <mergeCell ref="P34:Q34"/>
    <mergeCell ref="B9:B10"/>
    <mergeCell ref="C9:C10"/>
    <mergeCell ref="D9:D10"/>
    <mergeCell ref="E9:E10"/>
    <mergeCell ref="G9:G10"/>
    <mergeCell ref="H9:H10"/>
    <mergeCell ref="N9:O9"/>
    <mergeCell ref="P9:Q9"/>
    <mergeCell ref="L9:M9"/>
    <mergeCell ref="I9:I10"/>
    <mergeCell ref="I33:K33"/>
    <mergeCell ref="I34:K3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Per Decreto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2018-01-08T11:42:07Z</dcterms:modified>
</cp:coreProperties>
</file>